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11000079\Desktop\"/>
    </mc:Choice>
  </mc:AlternateContent>
  <xr:revisionPtr revIDLastSave="0" documentId="8_{4057716A-7448-451C-BE1B-F9DBEAA0F456}" xr6:coauthVersionLast="36" xr6:coauthVersionMax="36"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14370" windowHeight="115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V6" i="5"/>
  <c r="V7" i="5"/>
  <c r="V8" i="5"/>
  <c r="V9" i="5"/>
  <c r="V11" i="5"/>
  <c r="R11" i="5" s="1"/>
  <c r="V12" i="5"/>
  <c r="F12" i="5" s="1"/>
  <c r="V13" i="5"/>
  <c r="V15" i="5"/>
  <c r="R15" i="5" s="1"/>
  <c r="V16" i="5"/>
  <c r="V17" i="5"/>
  <c r="V19" i="5"/>
  <c r="V20" i="5"/>
  <c r="G20" i="5" s="1"/>
  <c r="V21" i="5"/>
  <c r="V22" i="5"/>
  <c r="V23" i="5"/>
  <c r="V25" i="5"/>
  <c r="V26" i="5"/>
  <c r="V27" i="5"/>
  <c r="V28" i="5"/>
  <c r="V29" i="5"/>
  <c r="H29" i="5" s="1"/>
  <c r="V31" i="5"/>
  <c r="E31" i="5" s="1"/>
  <c r="X31" i="5" s="1"/>
  <c r="V33" i="5"/>
  <c r="V35" i="5"/>
  <c r="V36" i="5"/>
  <c r="E36" i="5" s="1"/>
  <c r="X36" i="5" s="1"/>
  <c r="V37" i="5"/>
  <c r="I37" i="5" s="1"/>
  <c r="V38" i="5"/>
  <c r="V39" i="5"/>
  <c r="V41" i="5"/>
  <c r="V43" i="5"/>
  <c r="I43" i="5" s="1"/>
  <c r="V44" i="5"/>
  <c r="V45" i="5"/>
  <c r="V47" i="5"/>
  <c r="I47" i="5" s="1"/>
  <c r="V48" i="5"/>
  <c r="V49" i="5"/>
  <c r="V51" i="5"/>
  <c r="V52" i="5"/>
  <c r="E52" i="5" s="1"/>
  <c r="X52" i="5" s="1"/>
  <c r="V53" i="5"/>
  <c r="J53" i="5" s="1"/>
  <c r="V54" i="5"/>
  <c r="V55" i="5"/>
  <c r="V56" i="5"/>
  <c r="V57" i="5"/>
  <c r="V58" i="5"/>
  <c r="V59" i="5"/>
  <c r="V60" i="5"/>
  <c r="I60" i="5" s="1"/>
  <c r="V61" i="5"/>
  <c r="H61" i="5" s="1"/>
  <c r="V63" i="5"/>
  <c r="V65" i="5"/>
  <c r="V67" i="5"/>
  <c r="I67" i="5" s="1"/>
  <c r="V68" i="5"/>
  <c r="F68" i="5" s="1"/>
  <c r="V69" i="5"/>
  <c r="V70" i="5"/>
  <c r="V71" i="5"/>
  <c r="I71" i="5" s="1"/>
  <c r="V72" i="5"/>
  <c r="V73" i="5"/>
  <c r="V74" i="5"/>
  <c r="V75" i="5"/>
  <c r="I75" i="5" s="1"/>
  <c r="V76" i="5"/>
  <c r="I76" i="5" s="1"/>
  <c r="V77" i="5"/>
  <c r="V79" i="5"/>
  <c r="V80" i="5"/>
  <c r="V81" i="5"/>
  <c r="V83" i="5"/>
  <c r="V84" i="5"/>
  <c r="I84" i="5" s="1"/>
  <c r="V85" i="5"/>
  <c r="R85" i="5" s="1"/>
  <c r="V87" i="5"/>
  <c r="J87" i="5" s="1"/>
  <c r="V88" i="5"/>
  <c r="V89" i="5"/>
  <c r="V91" i="5"/>
  <c r="AB92" i="5"/>
  <c r="V92" i="5"/>
  <c r="V93" i="5"/>
  <c r="V94" i="5"/>
  <c r="I94" i="5" s="1"/>
  <c r="V95" i="5"/>
  <c r="I95" i="5" s="1"/>
  <c r="V96" i="5"/>
  <c r="V97" i="5"/>
  <c r="V99" i="5"/>
  <c r="V100" i="5"/>
  <c r="V101" i="5"/>
  <c r="V102" i="5"/>
  <c r="V103" i="5"/>
  <c r="F103" i="5" s="1"/>
  <c r="V104" i="5"/>
  <c r="V105" i="5"/>
  <c r="V106" i="5"/>
  <c r="V107" i="5"/>
  <c r="I107" i="5" s="1"/>
  <c r="V108" i="5"/>
  <c r="V109" i="5"/>
  <c r="V110" i="5"/>
  <c r="V111" i="5"/>
  <c r="V112" i="5"/>
  <c r="V113" i="5"/>
  <c r="V115" i="5"/>
  <c r="V116" i="5"/>
  <c r="I116" i="5" s="1"/>
  <c r="V117" i="5"/>
  <c r="R117" i="5" s="1"/>
  <c r="V118" i="5"/>
  <c r="V119" i="5"/>
  <c r="V121" i="5"/>
  <c r="V122" i="5"/>
  <c r="V123" i="5"/>
  <c r="V124" i="5"/>
  <c r="J124" i="5" s="1"/>
  <c r="V125" i="5"/>
  <c r="V127" i="5"/>
  <c r="J127" i="5" s="1"/>
  <c r="V128" i="5"/>
  <c r="V129" i="5"/>
  <c r="V131" i="5"/>
  <c r="I131" i="5" s="1"/>
  <c r="V132" i="5"/>
  <c r="J132" i="5" s="1"/>
  <c r="V133" i="5"/>
  <c r="R133" i="5" s="1"/>
  <c r="V134" i="5"/>
  <c r="V135" i="5"/>
  <c r="V137" i="5"/>
  <c r="V139" i="5"/>
  <c r="V140" i="5"/>
  <c r="V141" i="5"/>
  <c r="H141" i="5" s="1"/>
  <c r="V143" i="5"/>
  <c r="V145" i="5"/>
  <c r="V147" i="5"/>
  <c r="J147" i="5" s="1"/>
  <c r="V148" i="5"/>
  <c r="V149" i="5"/>
  <c r="E149" i="5" s="1"/>
  <c r="X149" i="5" s="1"/>
  <c r="V150" i="5"/>
  <c r="V151" i="5"/>
  <c r="I151" i="5" s="1"/>
  <c r="V152" i="5"/>
  <c r="V153" i="5"/>
  <c r="J153" i="5" s="1"/>
  <c r="V154" i="5"/>
  <c r="V155" i="5"/>
  <c r="R155" i="5" s="1"/>
  <c r="AB156" i="5"/>
  <c r="V156" i="5"/>
  <c r="I156" i="5" s="1"/>
  <c r="V157" i="5"/>
  <c r="R157" i="5" s="1"/>
  <c r="V159" i="5"/>
  <c r="F159" i="5" s="1"/>
  <c r="V160" i="5"/>
  <c r="V161" i="5"/>
  <c r="V163" i="5"/>
  <c r="V164" i="5"/>
  <c r="V165" i="5"/>
  <c r="F165" i="5" s="1"/>
  <c r="V166" i="5"/>
  <c r="V167" i="5"/>
  <c r="H167" i="5" s="1"/>
  <c r="V168" i="5"/>
  <c r="V169" i="5"/>
  <c r="H169" i="5" s="1"/>
  <c r="V171" i="5"/>
  <c r="V172" i="5"/>
  <c r="V173" i="5"/>
  <c r="G173" i="5" s="1"/>
  <c r="V174" i="5"/>
  <c r="V175" i="5"/>
  <c r="V176" i="5"/>
  <c r="V177" i="5"/>
  <c r="E177" i="5" s="1"/>
  <c r="X177" i="5" s="1"/>
  <c r="V179" i="5"/>
  <c r="H179" i="5" s="1"/>
  <c r="V180" i="5"/>
  <c r="V181" i="5"/>
  <c r="E181" i="5" s="1"/>
  <c r="X181" i="5" s="1"/>
  <c r="V182" i="5"/>
  <c r="V183" i="5"/>
  <c r="H183" i="5" s="1"/>
  <c r="V184" i="5"/>
  <c r="V185" i="5"/>
  <c r="E185" i="5" s="1"/>
  <c r="X185" i="5" s="1"/>
  <c r="V186" i="5"/>
  <c r="V187" i="5"/>
  <c r="V188" i="5"/>
  <c r="V189" i="5"/>
  <c r="V190" i="5"/>
  <c r="V191" i="5"/>
  <c r="H191" i="5" s="1"/>
  <c r="V192" i="5"/>
  <c r="V193" i="5"/>
  <c r="F193" i="5" s="1"/>
  <c r="V194" i="5"/>
  <c r="V196" i="5"/>
  <c r="V197" i="5"/>
  <c r="R197" i="5" s="1"/>
  <c r="V198" i="5"/>
  <c r="V199" i="5"/>
  <c r="J199" i="5" s="1"/>
  <c r="V200" i="5"/>
  <c r="V201" i="5"/>
  <c r="V202" i="5"/>
  <c r="V204" i="5"/>
  <c r="V205" i="5"/>
  <c r="F205" i="5" s="1"/>
  <c r="V206" i="5"/>
  <c r="V207" i="5"/>
  <c r="V208" i="5"/>
  <c r="V209" i="5"/>
  <c r="V210" i="5"/>
  <c r="V211" i="5"/>
  <c r="V212" i="5"/>
  <c r="V213" i="5"/>
  <c r="I213" i="5" s="1"/>
  <c r="V215" i="5"/>
  <c r="V216" i="5"/>
  <c r="V217" i="5"/>
  <c r="V218" i="5"/>
  <c r="V220" i="5"/>
  <c r="V221" i="5"/>
  <c r="V222" i="5"/>
  <c r="V223" i="5"/>
  <c r="I223" i="5" s="1"/>
  <c r="V224" i="5"/>
  <c r="V225" i="5"/>
  <c r="H225" i="5" s="1"/>
  <c r="V226" i="5"/>
  <c r="V228" i="5"/>
  <c r="V229" i="5"/>
  <c r="J229" i="5" s="1"/>
  <c r="V231" i="5"/>
  <c r="E231" i="5" s="1"/>
  <c r="X231" i="5" s="1"/>
  <c r="V232" i="5"/>
  <c r="V233" i="5"/>
  <c r="R233" i="5" s="1"/>
  <c r="V234" i="5"/>
  <c r="V236" i="5"/>
  <c r="V237" i="5"/>
  <c r="V238" i="5"/>
  <c r="V239" i="5"/>
  <c r="V240" i="5"/>
  <c r="V241" i="5"/>
  <c r="V242" i="5"/>
  <c r="V244" i="5"/>
  <c r="V245" i="5"/>
  <c r="R245" i="5" s="1"/>
  <c r="V246" i="5"/>
  <c r="V247" i="5"/>
  <c r="V248" i="5"/>
  <c r="V249" i="5"/>
  <c r="E249" i="5" s="1"/>
  <c r="X249" i="5" s="1"/>
  <c r="V251" i="5"/>
  <c r="V252" i="5"/>
  <c r="V253" i="5"/>
  <c r="I253" i="5" s="1"/>
  <c r="V254" i="5"/>
  <c r="V255" i="5"/>
  <c r="G255" i="5" s="1"/>
  <c r="V256" i="5"/>
  <c r="V257" i="5"/>
  <c r="F257" i="5" s="1"/>
  <c r="V258" i="5"/>
  <c r="V260" i="5"/>
  <c r="V261" i="5"/>
  <c r="V262" i="5"/>
  <c r="V263" i="5"/>
  <c r="E263" i="5" s="1"/>
  <c r="X263" i="5" s="1"/>
  <c r="V264" i="5"/>
  <c r="V265" i="5"/>
  <c r="I265" i="5" s="1"/>
  <c r="V266" i="5"/>
  <c r="V267" i="5"/>
  <c r="V268" i="5"/>
  <c r="V269" i="5"/>
  <c r="F269" i="5" s="1"/>
  <c r="V270" i="5"/>
  <c r="V271" i="5"/>
  <c r="J271" i="5" s="1"/>
  <c r="V272" i="5"/>
  <c r="V273" i="5"/>
  <c r="H273" i="5" s="1"/>
  <c r="V274" i="5"/>
  <c r="V276" i="5"/>
  <c r="V277" i="5"/>
  <c r="V278" i="5"/>
  <c r="V279" i="5"/>
  <c r="V280" i="5"/>
  <c r="V281" i="5"/>
  <c r="F281" i="5" s="1"/>
  <c r="V282" i="5"/>
  <c r="V284" i="5"/>
  <c r="V285" i="5"/>
  <c r="G285" i="5" s="1"/>
  <c r="V286" i="5"/>
  <c r="V287" i="5"/>
  <c r="E287" i="5" s="1"/>
  <c r="X287" i="5" s="1"/>
  <c r="V288" i="5"/>
  <c r="V289" i="5"/>
  <c r="H289" i="5" s="1"/>
  <c r="V290" i="5"/>
  <c r="V292" i="5"/>
  <c r="V293" i="5"/>
  <c r="F293" i="5" s="1"/>
  <c r="V295" i="5"/>
  <c r="V296" i="5"/>
  <c r="V297" i="5"/>
  <c r="J297" i="5" s="1"/>
  <c r="V300" i="5"/>
  <c r="V301" i="5"/>
  <c r="V302" i="5"/>
  <c r="V303" i="5"/>
  <c r="V304" i="5"/>
  <c r="V305" i="5"/>
  <c r="V306" i="5"/>
  <c r="V307" i="5"/>
  <c r="V308" i="5"/>
  <c r="V309" i="5"/>
  <c r="F309" i="5" s="1"/>
  <c r="V310" i="5"/>
  <c r="V311" i="5"/>
  <c r="I311" i="5" s="1"/>
  <c r="V312" i="5"/>
  <c r="V313" i="5"/>
  <c r="V314" i="5"/>
  <c r="V315" i="5"/>
  <c r="V316" i="5"/>
  <c r="V317" i="5"/>
  <c r="F317" i="5" s="1"/>
  <c r="V318" i="5"/>
  <c r="V319" i="5"/>
  <c r="V320" i="5"/>
  <c r="V321" i="5"/>
  <c r="V322" i="5"/>
  <c r="V324" i="5"/>
  <c r="V325" i="5"/>
  <c r="R325" i="5" s="1"/>
  <c r="V326" i="5"/>
  <c r="V327" i="5"/>
  <c r="I327" i="5" s="1"/>
  <c r="V328" i="5"/>
  <c r="V329" i="5"/>
  <c r="J329" i="5" s="1"/>
  <c r="V330" i="5"/>
  <c r="V332" i="5"/>
  <c r="V333" i="5"/>
  <c r="E333" i="5" s="1"/>
  <c r="X333" i="5" s="1"/>
  <c r="V334" i="5"/>
  <c r="V335" i="5"/>
  <c r="V336" i="5"/>
  <c r="V337" i="5"/>
  <c r="V338" i="5"/>
  <c r="V340" i="5"/>
  <c r="V341" i="5"/>
  <c r="J341" i="5" s="1"/>
  <c r="V342" i="5"/>
  <c r="V343" i="5"/>
  <c r="R343" i="5" s="1"/>
  <c r="V344" i="5"/>
  <c r="V345" i="5"/>
  <c r="H345" i="5" s="1"/>
  <c r="V346" i="5"/>
  <c r="V348" i="5"/>
  <c r="V349" i="5"/>
  <c r="H349" i="5" s="1"/>
  <c r="V350" i="5"/>
  <c r="V351" i="5"/>
  <c r="H351" i="5" s="1"/>
  <c r="V352" i="5"/>
  <c r="V353" i="5"/>
  <c r="V354" i="5"/>
  <c r="V355" i="5"/>
  <c r="V356" i="5"/>
  <c r="V357" i="5"/>
  <c r="E357" i="5" s="1"/>
  <c r="X357" i="5" s="1"/>
  <c r="V359" i="5"/>
  <c r="V360" i="5"/>
  <c r="V361" i="5"/>
  <c r="E361" i="5" s="1"/>
  <c r="X361" i="5" s="1"/>
  <c r="V362" i="5"/>
  <c r="V364" i="5"/>
  <c r="V365" i="5"/>
  <c r="V367" i="5"/>
  <c r="V368" i="5"/>
  <c r="V369" i="5"/>
  <c r="V370" i="5"/>
  <c r="V372" i="5"/>
  <c r="V373" i="5"/>
  <c r="R373" i="5" s="1"/>
  <c r="V374" i="5"/>
  <c r="V375" i="5"/>
  <c r="F375" i="5" s="1"/>
  <c r="V376" i="5"/>
  <c r="V377" i="5"/>
  <c r="J377" i="5" s="1"/>
  <c r="V378" i="5"/>
  <c r="V380" i="5"/>
  <c r="V381" i="5"/>
  <c r="V383" i="5"/>
  <c r="V384" i="5"/>
  <c r="V385" i="5"/>
  <c r="R385" i="5" s="1"/>
  <c r="V386" i="5"/>
  <c r="V388" i="5"/>
  <c r="V389" i="5"/>
  <c r="E389" i="5" s="1"/>
  <c r="X389" i="5" s="1"/>
  <c r="V390" i="5"/>
  <c r="V391" i="5"/>
  <c r="V392" i="5"/>
  <c r="V393" i="5"/>
  <c r="V394" i="5"/>
  <c r="V396" i="5"/>
  <c r="V397" i="5"/>
  <c r="F397" i="5" s="1"/>
  <c r="V398" i="5"/>
  <c r="V399" i="5"/>
  <c r="V400" i="5"/>
  <c r="V401" i="5"/>
  <c r="V402" i="5"/>
  <c r="V404" i="5"/>
  <c r="V405" i="5"/>
  <c r="J405" i="5" s="1"/>
  <c r="V406" i="5"/>
  <c r="V407" i="5"/>
  <c r="V408" i="5"/>
  <c r="V409" i="5"/>
  <c r="V410" i="5"/>
  <c r="V412" i="5"/>
  <c r="V413" i="5"/>
  <c r="H413" i="5" s="1"/>
  <c r="V414" i="5"/>
  <c r="V415" i="5"/>
  <c r="H415" i="5" s="1"/>
  <c r="V416" i="5"/>
  <c r="V418" i="5"/>
  <c r="V419" i="5"/>
  <c r="V420" i="5"/>
  <c r="V422" i="5"/>
  <c r="V424" i="5"/>
  <c r="V426" i="5"/>
  <c r="V427" i="5"/>
  <c r="F427" i="5" s="1"/>
  <c r="V428" i="5"/>
  <c r="V430" i="5"/>
  <c r="V431" i="5"/>
  <c r="I431" i="5" s="1"/>
  <c r="V432" i="5"/>
  <c r="V434" i="5"/>
  <c r="V435" i="5"/>
  <c r="I435" i="5" s="1"/>
  <c r="V436" i="5"/>
  <c r="V437" i="5"/>
  <c r="V438" i="5"/>
  <c r="V440" i="5"/>
  <c r="V441" i="5"/>
  <c r="V442" i="5"/>
  <c r="V443" i="5"/>
  <c r="E443" i="5" s="1"/>
  <c r="X443" i="5" s="1"/>
  <c r="V444" i="5"/>
  <c r="V446" i="5"/>
  <c r="V447" i="5"/>
  <c r="E447" i="5" s="1"/>
  <c r="X447" i="5" s="1"/>
  <c r="V448" i="5"/>
  <c r="V450" i="5"/>
  <c r="V451" i="5"/>
  <c r="V452" i="5"/>
  <c r="V454" i="5"/>
  <c r="V455" i="5"/>
  <c r="V456" i="5"/>
  <c r="V459" i="5"/>
  <c r="R459" i="5" s="1"/>
  <c r="V460" i="5"/>
  <c r="V462" i="5"/>
  <c r="V463" i="5"/>
  <c r="F463" i="5" s="1"/>
  <c r="V464" i="5"/>
  <c r="V466" i="5"/>
  <c r="V467" i="5"/>
  <c r="J467" i="5" s="1"/>
  <c r="V468" i="5"/>
  <c r="V470" i="5"/>
  <c r="V472" i="5"/>
  <c r="V474" i="5"/>
  <c r="V475" i="5"/>
  <c r="H475" i="5" s="1"/>
  <c r="V476" i="5"/>
  <c r="V478" i="5"/>
  <c r="V479" i="5"/>
  <c r="V480" i="5"/>
  <c r="V482" i="5"/>
  <c r="V483" i="5"/>
  <c r="V484" i="5"/>
  <c r="V486" i="5"/>
  <c r="V488" i="5"/>
  <c r="V491" i="5"/>
  <c r="R491" i="5" s="1"/>
  <c r="V492" i="5"/>
  <c r="V495" i="5"/>
  <c r="V496" i="5"/>
  <c r="V498" i="5"/>
  <c r="V499" i="5"/>
  <c r="V500" i="5"/>
  <c r="V502" i="5"/>
  <c r="V504" i="5"/>
  <c r="V506" i="5"/>
  <c r="V507" i="5"/>
  <c r="V508" i="5"/>
  <c r="V509" i="5"/>
  <c r="V510" i="5"/>
  <c r="V511" i="5"/>
  <c r="V512" i="5"/>
  <c r="V514" i="5"/>
  <c r="V516" i="5"/>
  <c r="V518" i="5"/>
  <c r="V520" i="5"/>
  <c r="V522" i="5"/>
  <c r="V523" i="5"/>
  <c r="R523" i="5" s="1"/>
  <c r="V524" i="5"/>
  <c r="V526" i="5"/>
  <c r="V527" i="5"/>
  <c r="V528" i="5"/>
  <c r="V530" i="5"/>
  <c r="V531" i="5"/>
  <c r="V532" i="5"/>
  <c r="V534" i="5"/>
  <c r="V536" i="5"/>
  <c r="V538" i="5"/>
  <c r="V539" i="5"/>
  <c r="I539" i="5" s="1"/>
  <c r="V540" i="5"/>
  <c r="V542" i="5"/>
  <c r="V543" i="5"/>
  <c r="V544" i="5"/>
  <c r="V546" i="5"/>
  <c r="V548" i="5"/>
  <c r="V550" i="5"/>
  <c r="V552" i="5"/>
  <c r="V554" i="5"/>
  <c r="V555" i="5"/>
  <c r="G555" i="5" s="1"/>
  <c r="V556" i="5"/>
  <c r="V558" i="5"/>
  <c r="V560" i="5"/>
  <c r="J7" i="5"/>
  <c r="G13" i="5"/>
  <c r="F23" i="5"/>
  <c r="F25" i="5"/>
  <c r="E33" i="5"/>
  <c r="X33" i="5" s="1"/>
  <c r="F35" i="5"/>
  <c r="R39" i="5"/>
  <c r="E45" i="5"/>
  <c r="X45" i="5" s="1"/>
  <c r="G49" i="5"/>
  <c r="I51" i="5"/>
  <c r="G55" i="5"/>
  <c r="E63" i="5"/>
  <c r="X63" i="5" s="1"/>
  <c r="H65" i="5"/>
  <c r="I69" i="5"/>
  <c r="J77" i="5"/>
  <c r="J79" i="5"/>
  <c r="F93" i="5"/>
  <c r="I97" i="5"/>
  <c r="F101" i="5"/>
  <c r="F105" i="5"/>
  <c r="I109" i="5"/>
  <c r="E113" i="5"/>
  <c r="X113" i="5" s="1"/>
  <c r="R115" i="5"/>
  <c r="H123" i="5"/>
  <c r="E139" i="5"/>
  <c r="X139" i="5" s="1"/>
  <c r="I163" i="5"/>
  <c r="H189" i="5"/>
  <c r="F237" i="5"/>
  <c r="R261" i="5"/>
  <c r="H277" i="5"/>
  <c r="V565" i="5"/>
  <c r="V566" i="5"/>
  <c r="V573" i="5"/>
  <c r="V574" i="5"/>
  <c r="V577" i="5"/>
  <c r="V581" i="5"/>
  <c r="V585" i="5"/>
  <c r="V586" i="5"/>
  <c r="V589" i="5"/>
  <c r="V590" i="5"/>
  <c r="V593" i="5"/>
  <c r="V594" i="5"/>
  <c r="V597" i="5"/>
  <c r="V601" i="5"/>
  <c r="V602" i="5"/>
  <c r="V605" i="5"/>
  <c r="V606" i="5"/>
  <c r="V607" i="5"/>
  <c r="V609" i="5"/>
  <c r="V610" i="5"/>
  <c r="V613" i="5"/>
  <c r="V614" i="5"/>
  <c r="V617" i="5"/>
  <c r="V618" i="5"/>
  <c r="V619" i="5"/>
  <c r="V620" i="5"/>
  <c r="V621" i="5"/>
  <c r="V622" i="5"/>
  <c r="V623" i="5"/>
  <c r="V625" i="5"/>
  <c r="V626" i="5"/>
  <c r="V631" i="5"/>
  <c r="V632" i="5"/>
  <c r="V633" i="5"/>
  <c r="V634" i="5"/>
  <c r="V635" i="5"/>
  <c r="V638" i="5"/>
  <c r="V641" i="5"/>
  <c r="V642" i="5"/>
  <c r="V645" i="5"/>
  <c r="V646" i="5"/>
  <c r="V649" i="5"/>
  <c r="V653" i="5"/>
  <c r="V655" i="5"/>
  <c r="V657" i="5"/>
  <c r="V658" i="5"/>
  <c r="V665" i="5"/>
  <c r="V671" i="5"/>
  <c r="V672" i="5"/>
  <c r="V673" i="5"/>
  <c r="V674" i="5"/>
  <c r="V675" i="5"/>
  <c r="V677" i="5"/>
  <c r="V678" i="5"/>
  <c r="V679" i="5"/>
  <c r="V681" i="5"/>
  <c r="V682" i="5"/>
  <c r="V685" i="5"/>
  <c r="V690" i="5"/>
  <c r="V693" i="5"/>
  <c r="V694" i="5"/>
  <c r="V696" i="5"/>
  <c r="V697" i="5"/>
  <c r="V698" i="5"/>
  <c r="V699" i="5"/>
  <c r="V701" i="5"/>
  <c r="V703" i="5"/>
  <c r="V704" i="5"/>
  <c r="V705" i="5"/>
  <c r="V706" i="5"/>
  <c r="V709" i="5"/>
  <c r="V710" i="5"/>
  <c r="V711" i="5"/>
  <c r="V713" i="5"/>
  <c r="V714" i="5"/>
  <c r="V716" i="5"/>
  <c r="V717" i="5"/>
  <c r="V718" i="5"/>
  <c r="V721" i="5"/>
  <c r="V722" i="5"/>
  <c r="V723" i="5"/>
  <c r="V724" i="5"/>
  <c r="V725" i="5"/>
  <c r="V726" i="5"/>
  <c r="V727" i="5"/>
  <c r="V729" i="5"/>
  <c r="V730" i="5"/>
  <c r="V731" i="5"/>
  <c r="V733" i="5"/>
  <c r="V734" i="5"/>
  <c r="V735" i="5"/>
  <c r="V737" i="5"/>
  <c r="V738" i="5"/>
  <c r="V739" i="5"/>
  <c r="V741" i="5"/>
  <c r="V742" i="5"/>
  <c r="V745" i="5"/>
  <c r="V747" i="5"/>
  <c r="V748" i="5"/>
  <c r="V749" i="5"/>
  <c r="V750" i="5"/>
  <c r="V751" i="5"/>
  <c r="V753" i="5"/>
  <c r="V755" i="5"/>
  <c r="V757" i="5"/>
  <c r="V762" i="5"/>
  <c r="V765" i="5"/>
  <c r="V766" i="5"/>
  <c r="V767" i="5"/>
  <c r="V769" i="5"/>
  <c r="V772" i="5"/>
  <c r="V773" i="5"/>
  <c r="V775" i="5"/>
  <c r="V780" i="5"/>
  <c r="V781" i="5"/>
  <c r="V782" i="5"/>
  <c r="V784" i="5"/>
  <c r="V785" i="5"/>
  <c r="V789" i="5"/>
  <c r="V790" i="5"/>
  <c r="V791" i="5"/>
  <c r="V792" i="5"/>
  <c r="V794" i="5"/>
  <c r="V797" i="5"/>
  <c r="V798" i="5"/>
  <c r="V802" i="5"/>
  <c r="V803" i="5"/>
  <c r="V804" i="5"/>
  <c r="V805" i="5"/>
  <c r="V806" i="5"/>
  <c r="V809" i="5"/>
  <c r="V810" i="5"/>
  <c r="V813" i="5"/>
  <c r="V814" i="5"/>
  <c r="V822" i="5"/>
  <c r="V828" i="5"/>
  <c r="V829" i="5"/>
  <c r="V833" i="5"/>
  <c r="V836" i="5"/>
  <c r="V837" i="5"/>
  <c r="V838" i="5"/>
  <c r="V840" i="5"/>
  <c r="V841" i="5"/>
  <c r="V843" i="5"/>
  <c r="V844" i="5"/>
  <c r="V845" i="5"/>
  <c r="V846" i="5"/>
  <c r="V849" i="5"/>
  <c r="V850" i="5"/>
  <c r="V853" i="5"/>
  <c r="V854" i="5"/>
  <c r="V855" i="5"/>
  <c r="V857" i="5"/>
  <c r="V858" i="5"/>
  <c r="V861" i="5"/>
  <c r="V862" i="5"/>
  <c r="V863" i="5"/>
  <c r="V864" i="5"/>
  <c r="V865" i="5"/>
  <c r="V866" i="5"/>
  <c r="V869" i="5"/>
  <c r="V870" i="5"/>
  <c r="V874" i="5"/>
  <c r="V877" i="5"/>
  <c r="V879" i="5"/>
  <c r="V880" i="5"/>
  <c r="V882" i="5"/>
  <c r="V884" i="5"/>
  <c r="V885" i="5"/>
  <c r="V889" i="5"/>
  <c r="V890" i="5"/>
  <c r="V893" i="5"/>
  <c r="V897" i="5"/>
  <c r="V900" i="5"/>
  <c r="V901" i="5"/>
  <c r="V905" i="5"/>
  <c r="V906" i="5"/>
  <c r="V909" i="5"/>
  <c r="V910" i="5"/>
  <c r="V913" i="5"/>
  <c r="V914" i="5"/>
  <c r="V917" i="5"/>
  <c r="V918" i="5"/>
  <c r="V919" i="5"/>
  <c r="V924" i="5"/>
  <c r="V926" i="5"/>
  <c r="V931" i="5"/>
  <c r="V934" i="5"/>
  <c r="V937" i="5"/>
  <c r="V938" i="5"/>
  <c r="V942" i="5"/>
  <c r="V949" i="5"/>
  <c r="V953" i="5"/>
  <c r="V954" i="5"/>
  <c r="V956" i="5"/>
  <c r="V958" i="5"/>
  <c r="V960" i="5"/>
  <c r="V962" i="5"/>
  <c r="V965" i="5"/>
  <c r="V967" i="5"/>
  <c r="V969" i="5"/>
  <c r="V971" i="5"/>
  <c r="V973" i="5"/>
  <c r="V974" i="5"/>
  <c r="V975" i="5"/>
  <c r="V976" i="5"/>
  <c r="V977" i="5"/>
  <c r="V978" i="5"/>
  <c r="V982" i="5"/>
  <c r="V983" i="5"/>
  <c r="V985" i="5"/>
  <c r="V986" i="5"/>
  <c r="V989" i="5"/>
  <c r="V990" i="5"/>
  <c r="V993" i="5"/>
  <c r="V994" i="5"/>
  <c r="V995" i="5"/>
  <c r="V997" i="5"/>
  <c r="V1000" i="5"/>
  <c r="V1001" i="5"/>
  <c r="V1002" i="5"/>
  <c r="V1005" i="5"/>
  <c r="V1006" i="5"/>
  <c r="V1009" i="5"/>
  <c r="V1010" i="5"/>
  <c r="V1013" i="5"/>
  <c r="V1014" i="5"/>
  <c r="V1017" i="5"/>
  <c r="V1018" i="5"/>
  <c r="V1019" i="5"/>
  <c r="J1019" i="5" s="1"/>
  <c r="V1020" i="5"/>
  <c r="V1022" i="5"/>
  <c r="V1023" i="5"/>
  <c r="H1023" i="5" s="1"/>
  <c r="V1024" i="5"/>
  <c r="V1025" i="5"/>
  <c r="V1026" i="5"/>
  <c r="V1028" i="5"/>
  <c r="V1029" i="5"/>
  <c r="V1030" i="5"/>
  <c r="V1031" i="5"/>
  <c r="I1031" i="5" s="1"/>
  <c r="V1032" i="5"/>
  <c r="V1034" i="5"/>
  <c r="V1035" i="5"/>
  <c r="J1035" i="5" s="1"/>
  <c r="V1036" i="5"/>
  <c r="V1037" i="5"/>
  <c r="V1038" i="5"/>
  <c r="V1039" i="5"/>
  <c r="R1039" i="5" s="1"/>
  <c r="V1040" i="5"/>
  <c r="V1041" i="5"/>
  <c r="V1042" i="5"/>
  <c r="V1044" i="5"/>
  <c r="V1045" i="5"/>
  <c r="V1047" i="5"/>
  <c r="G1047" i="5" s="1"/>
  <c r="V1048" i="5"/>
  <c r="V1049" i="5"/>
  <c r="V1050" i="5"/>
  <c r="V1053" i="5"/>
  <c r="V1054" i="5"/>
  <c r="V1055" i="5"/>
  <c r="V1056" i="5"/>
  <c r="V1058" i="5"/>
  <c r="V1059" i="5"/>
  <c r="V1060" i="5"/>
  <c r="V1061" i="5"/>
  <c r="V1062" i="5"/>
  <c r="V1063" i="5"/>
  <c r="F1063" i="5" s="1"/>
  <c r="V1064" i="5"/>
  <c r="V1066" i="5"/>
  <c r="V1068" i="5"/>
  <c r="V1069" i="5"/>
  <c r="V1070" i="5"/>
  <c r="V1071" i="5"/>
  <c r="V1074" i="5"/>
  <c r="V1075" i="5"/>
  <c r="V1076" i="5"/>
  <c r="G1076" i="5" s="1"/>
  <c r="V1077" i="5"/>
  <c r="V1078" i="5"/>
  <c r="V1079" i="5"/>
  <c r="I1079" i="5" s="1"/>
  <c r="V1080" i="5"/>
  <c r="V1081" i="5"/>
  <c r="H1081" i="5" s="1"/>
  <c r="V1082" i="5"/>
  <c r="V1085" i="5"/>
  <c r="V1086" i="5"/>
  <c r="V1087" i="5"/>
  <c r="I1087" i="5" s="1"/>
  <c r="V1088" i="5"/>
  <c r="V1091" i="5"/>
  <c r="F1091" i="5" s="1"/>
  <c r="V1092" i="5"/>
  <c r="V1093" i="5"/>
  <c r="V1094" i="5"/>
  <c r="V1095" i="5"/>
  <c r="V1096" i="5"/>
  <c r="V1097" i="5"/>
  <c r="V1098" i="5"/>
  <c r="V1100" i="5"/>
  <c r="V1101" i="5"/>
  <c r="V1102" i="5"/>
  <c r="V1103" i="5"/>
  <c r="F1103" i="5" s="1"/>
  <c r="V1104" i="5"/>
  <c r="V1105" i="5"/>
  <c r="V1106" i="5"/>
  <c r="R1106" i="5" s="1"/>
  <c r="V1108" i="5"/>
  <c r="V1109" i="5"/>
  <c r="V1110" i="5"/>
  <c r="E1110" i="5" s="1"/>
  <c r="X1110" i="5" s="1"/>
  <c r="V1111" i="5"/>
  <c r="I1111" i="5" s="1"/>
  <c r="V1112" i="5"/>
  <c r="V1113" i="5"/>
  <c r="V1114" i="5"/>
  <c r="V1116" i="5"/>
  <c r="V1117" i="5"/>
  <c r="V1118" i="5"/>
  <c r="V1119" i="5"/>
  <c r="V1120" i="5"/>
  <c r="V1122" i="5"/>
  <c r="V1124" i="5"/>
  <c r="G1124" i="5" s="1"/>
  <c r="V1125" i="5"/>
  <c r="V1126" i="5"/>
  <c r="V1127" i="5"/>
  <c r="G1127" i="5" s="1"/>
  <c r="V1129" i="5"/>
  <c r="V1132" i="5"/>
  <c r="V1133" i="5"/>
  <c r="V1134" i="5"/>
  <c r="V1135" i="5"/>
  <c r="E1135" i="5" s="1"/>
  <c r="X1135" i="5" s="1"/>
  <c r="V1136" i="5"/>
  <c r="V1138" i="5"/>
  <c r="V1140" i="5"/>
  <c r="V1142" i="5"/>
  <c r="V1143" i="5"/>
  <c r="V1144" i="5"/>
  <c r="V1145" i="5"/>
  <c r="V1146" i="5"/>
  <c r="V1147" i="5"/>
  <c r="V1148" i="5"/>
  <c r="V1151" i="5"/>
  <c r="E1151" i="5" s="1"/>
  <c r="X1151" i="5" s="1"/>
  <c r="V1152" i="5"/>
  <c r="V1153" i="5"/>
  <c r="V1154" i="5"/>
  <c r="V1155" i="5"/>
  <c r="V1156" i="5"/>
  <c r="V1157" i="5"/>
  <c r="V1158" i="5"/>
  <c r="V1159" i="5"/>
  <c r="E1159" i="5" s="1"/>
  <c r="X1159" i="5" s="1"/>
  <c r="V1160" i="5"/>
  <c r="V1161" i="5"/>
  <c r="V1162" i="5"/>
  <c r="V1164" i="5"/>
  <c r="V1165" i="5"/>
  <c r="V1166" i="5"/>
  <c r="V1167" i="5"/>
  <c r="I1167" i="5" s="1"/>
  <c r="V1168" i="5"/>
  <c r="V1170" i="5"/>
  <c r="V1171" i="5"/>
  <c r="V1172" i="5"/>
  <c r="V1173" i="5"/>
  <c r="V1176" i="5"/>
  <c r="V1177" i="5"/>
  <c r="V1178" i="5"/>
  <c r="F1178" i="5" s="1"/>
  <c r="V1179" i="5"/>
  <c r="G1179" i="5" s="1"/>
  <c r="V1180" i="5"/>
  <c r="V1181" i="5"/>
  <c r="V1182" i="5"/>
  <c r="V1183" i="5"/>
  <c r="E1183" i="5" s="1"/>
  <c r="X1183" i="5" s="1"/>
  <c r="V1185" i="5"/>
  <c r="V1186" i="5"/>
  <c r="V1187" i="5"/>
  <c r="V1188" i="5"/>
  <c r="V1189" i="5"/>
  <c r="V1190" i="5"/>
  <c r="V1191" i="5"/>
  <c r="H1191" i="5" s="1"/>
  <c r="V1192" i="5"/>
  <c r="V1194" i="5"/>
  <c r="V1195" i="5"/>
  <c r="V1196" i="5"/>
  <c r="V1197" i="5"/>
  <c r="V1198" i="5"/>
  <c r="J1198" i="5" s="1"/>
  <c r="V1199" i="5"/>
  <c r="H1199" i="5" s="1"/>
  <c r="V1200" i="5"/>
  <c r="V1202" i="5"/>
  <c r="V1204" i="5"/>
  <c r="E1204" i="5" s="1"/>
  <c r="X1204" i="5" s="1"/>
  <c r="V1205" i="5"/>
  <c r="V1206" i="5"/>
  <c r="V1207" i="5"/>
  <c r="R1207" i="5" s="1"/>
  <c r="V1208" i="5"/>
  <c r="V1209" i="5"/>
  <c r="V1213" i="5"/>
  <c r="V1214" i="5"/>
  <c r="V1215" i="5"/>
  <c r="G1215" i="5" s="1"/>
  <c r="V1216" i="5"/>
  <c r="V1218" i="5"/>
  <c r="V1220" i="5"/>
  <c r="V1221" i="5"/>
  <c r="V1222" i="5"/>
  <c r="V1223" i="5"/>
  <c r="V1224" i="5"/>
  <c r="V1225" i="5"/>
  <c r="V1226" i="5"/>
  <c r="V1228" i="5"/>
  <c r="V1231" i="5"/>
  <c r="H1231" i="5" s="1"/>
  <c r="V1232" i="5"/>
  <c r="V1233" i="5"/>
  <c r="V1234" i="5"/>
  <c r="G1234" i="5" s="1"/>
  <c r="V1235" i="5"/>
  <c r="J1235" i="5" s="1"/>
  <c r="V1236" i="5"/>
  <c r="V1237" i="5"/>
  <c r="V1239" i="5"/>
  <c r="I1239" i="5" s="1"/>
  <c r="V1241" i="5"/>
  <c r="V1242" i="5"/>
  <c r="V1245" i="5"/>
  <c r="V1246" i="5"/>
  <c r="V1247" i="5"/>
  <c r="V1248" i="5"/>
  <c r="V1249" i="5"/>
  <c r="V1250" i="5"/>
  <c r="V1251" i="5"/>
  <c r="V1252" i="5"/>
  <c r="H1252" i="5" s="1"/>
  <c r="V1253" i="5"/>
  <c r="V1254" i="5"/>
  <c r="V1255" i="5"/>
  <c r="J1255" i="5" s="1"/>
  <c r="V1256" i="5"/>
  <c r="V1258" i="5"/>
  <c r="V1260" i="5"/>
  <c r="V1261" i="5"/>
  <c r="V1262" i="5"/>
  <c r="V1263" i="5"/>
  <c r="F1263" i="5" s="1"/>
  <c r="V1264" i="5"/>
  <c r="V1265" i="5"/>
  <c r="V1266" i="5"/>
  <c r="V1268" i="5"/>
  <c r="H1268" i="5" s="1"/>
  <c r="V1269" i="5"/>
  <c r="V1270" i="5"/>
  <c r="V1271" i="5"/>
  <c r="R1271" i="5" s="1"/>
  <c r="V1273" i="5"/>
  <c r="V1276" i="5"/>
  <c r="V1277" i="5"/>
  <c r="V1279" i="5"/>
  <c r="V1280" i="5"/>
  <c r="V1282" i="5"/>
  <c r="V1283" i="5"/>
  <c r="V1284" i="5"/>
  <c r="V1285" i="5"/>
  <c r="V1286" i="5"/>
  <c r="V1287" i="5"/>
  <c r="V1288" i="5"/>
  <c r="V1289" i="5"/>
  <c r="V1290" i="5"/>
  <c r="V1291" i="5"/>
  <c r="V1292" i="5"/>
  <c r="V1293" i="5"/>
  <c r="V1294" i="5"/>
  <c r="V1295" i="5"/>
  <c r="V1296" i="5"/>
  <c r="V1297" i="5"/>
  <c r="V1298" i="5"/>
  <c r="V1299" i="5"/>
  <c r="V1300" i="5"/>
  <c r="G1300" i="5" s="1"/>
  <c r="V1301" i="5"/>
  <c r="V1304" i="5"/>
  <c r="V1305" i="5"/>
  <c r="V1306" i="5"/>
  <c r="V1309" i="5"/>
  <c r="V1310" i="5"/>
  <c r="V1311" i="5"/>
  <c r="E1311" i="5" s="1"/>
  <c r="X1311" i="5" s="1"/>
  <c r="V1312" i="5"/>
  <c r="V1313" i="5"/>
  <c r="V1314" i="5"/>
  <c r="V1315" i="5"/>
  <c r="V1316" i="5"/>
  <c r="V1317" i="5"/>
  <c r="V1318" i="5"/>
  <c r="G1318" i="5" s="1"/>
  <c r="V1321" i="5"/>
  <c r="V1323" i="5"/>
  <c r="V1324" i="5"/>
  <c r="V1325" i="5"/>
  <c r="V1326" i="5"/>
  <c r="J1326" i="5" s="1"/>
  <c r="V1327" i="5"/>
  <c r="V1328" i="5"/>
  <c r="V1329" i="5"/>
  <c r="V1330" i="5"/>
  <c r="F1330" i="5" s="1"/>
  <c r="V1332" i="5"/>
  <c r="V1333" i="5"/>
  <c r="V1334" i="5"/>
  <c r="V1335" i="5"/>
  <c r="J1335" i="5" s="1"/>
  <c r="V1337" i="5"/>
  <c r="V1338" i="5"/>
  <c r="V1340" i="5"/>
  <c r="V1341" i="5"/>
  <c r="V1342" i="5"/>
  <c r="V1343" i="5"/>
  <c r="F1343" i="5" s="1"/>
  <c r="V1344" i="5"/>
  <c r="V1345" i="5"/>
  <c r="V1346" i="5"/>
  <c r="V1348" i="5"/>
  <c r="F1348" i="5" s="1"/>
  <c r="V1349" i="5"/>
  <c r="V1351" i="5"/>
  <c r="I1351" i="5" s="1"/>
  <c r="V1352" i="5"/>
  <c r="V1354" i="5"/>
  <c r="V1355" i="5"/>
  <c r="R1355" i="5" s="1"/>
  <c r="V1356" i="5"/>
  <c r="V1357" i="5"/>
  <c r="V1360" i="5"/>
  <c r="J1360" i="5" s="1"/>
  <c r="V1361" i="5"/>
  <c r="V1362" i="5"/>
  <c r="J1362" i="5" s="1"/>
  <c r="V1364" i="5"/>
  <c r="V1365" i="5"/>
  <c r="V1366" i="5"/>
  <c r="V1368" i="5"/>
  <c r="V1369" i="5"/>
  <c r="V1370" i="5"/>
  <c r="V1372" i="5"/>
  <c r="V1373" i="5"/>
  <c r="V1374" i="5"/>
  <c r="V1375" i="5"/>
  <c r="V1376" i="5"/>
  <c r="V1377" i="5"/>
  <c r="V1378" i="5"/>
  <c r="V1379" i="5"/>
  <c r="V1380" i="5"/>
  <c r="V1381" i="5"/>
  <c r="V1382" i="5"/>
  <c r="V1384" i="5"/>
  <c r="H1384" i="5" s="1"/>
  <c r="V1385" i="5"/>
  <c r="V1386" i="5"/>
  <c r="V1388" i="5"/>
  <c r="V1389" i="5"/>
  <c r="V1392" i="5"/>
  <c r="V1393" i="5"/>
  <c r="V1394" i="5"/>
  <c r="V1396" i="5"/>
  <c r="V1397" i="5"/>
  <c r="V1398" i="5"/>
  <c r="R1398" i="5" s="1"/>
  <c r="V1400" i="5"/>
  <c r="G1400" i="5" s="1"/>
  <c r="V1401" i="5"/>
  <c r="V1403" i="5"/>
  <c r="V1404" i="5"/>
  <c r="V1405" i="5"/>
  <c r="V1407" i="5"/>
  <c r="V1408" i="5"/>
  <c r="V1409" i="5"/>
  <c r="V1410" i="5"/>
  <c r="V1411" i="5"/>
  <c r="V1412" i="5"/>
  <c r="V1413" i="5"/>
  <c r="V1415" i="5"/>
  <c r="V1416" i="5"/>
  <c r="H1416" i="5" s="1"/>
  <c r="V1418" i="5"/>
  <c r="V1420" i="5"/>
  <c r="V1421" i="5"/>
  <c r="V1422" i="5"/>
  <c r="V1423" i="5"/>
  <c r="V1424" i="5"/>
  <c r="V1425" i="5"/>
  <c r="V1426" i="5"/>
  <c r="V1427" i="5"/>
  <c r="V1428" i="5"/>
  <c r="V1429" i="5"/>
  <c r="V1431" i="5"/>
  <c r="V1432" i="5"/>
  <c r="V1433" i="5"/>
  <c r="V1434" i="5"/>
  <c r="V1435" i="5"/>
  <c r="V1436" i="5"/>
  <c r="V1437" i="5"/>
  <c r="V1438" i="5"/>
  <c r="V1439" i="5"/>
  <c r="V1440" i="5"/>
  <c r="V1441" i="5"/>
  <c r="V1445" i="5"/>
  <c r="V1446" i="5"/>
  <c r="V1450" i="5"/>
  <c r="V1451" i="5"/>
  <c r="V1453" i="5"/>
  <c r="V1454" i="5"/>
  <c r="V1455" i="5"/>
  <c r="V1456" i="5"/>
  <c r="V1457" i="5"/>
  <c r="V1458" i="5"/>
  <c r="V1459" i="5"/>
  <c r="V1460" i="5"/>
  <c r="V1461" i="5"/>
  <c r="V1462" i="5"/>
  <c r="V1464" i="5"/>
  <c r="V1465" i="5"/>
  <c r="V1467" i="5"/>
  <c r="V1468" i="5"/>
  <c r="V1471" i="5"/>
  <c r="E1471" i="5" s="1"/>
  <c r="X1471" i="5" s="1"/>
  <c r="V1472" i="5"/>
  <c r="V1473" i="5"/>
  <c r="V1474" i="5"/>
  <c r="V1476" i="5"/>
  <c r="V1477" i="5"/>
  <c r="V1478" i="5"/>
  <c r="V1479" i="5"/>
  <c r="V1480" i="5"/>
  <c r="V1481" i="5"/>
  <c r="V1482" i="5"/>
  <c r="V1483" i="5"/>
  <c r="V1484" i="5"/>
  <c r="V1485" i="5"/>
  <c r="V1486" i="5"/>
  <c r="V1488" i="5"/>
  <c r="V1489" i="5"/>
  <c r="V1492" i="5"/>
  <c r="V1493" i="5"/>
  <c r="V1494" i="5"/>
  <c r="V1496" i="5"/>
  <c r="V1497" i="5"/>
  <c r="V1498" i="5"/>
  <c r="V1499" i="5"/>
  <c r="V1500" i="5"/>
  <c r="V1501" i="5"/>
  <c r="V1502" i="5"/>
  <c r="V1503" i="5"/>
  <c r="H1503" i="5" s="1"/>
  <c r="V1504" i="5"/>
  <c r="V1508" i="5"/>
  <c r="V1509" i="5"/>
  <c r="V1510" i="5"/>
  <c r="V1511" i="5"/>
  <c r="V1512" i="5"/>
  <c r="V1513" i="5"/>
  <c r="V1514" i="5"/>
  <c r="V1515" i="5"/>
  <c r="V1516" i="5"/>
  <c r="V1517" i="5"/>
  <c r="V1520" i="5"/>
  <c r="V1522" i="5"/>
  <c r="V1525" i="5"/>
  <c r="V1527" i="5"/>
  <c r="V1528" i="5"/>
  <c r="V1529" i="5"/>
  <c r="V1530" i="5"/>
  <c r="V1532" i="5"/>
  <c r="V1533" i="5"/>
  <c r="V1534" i="5"/>
  <c r="V1536" i="5"/>
  <c r="V1537" i="5"/>
  <c r="V1538" i="5"/>
  <c r="V1539" i="5"/>
  <c r="V1540" i="5"/>
  <c r="V1541" i="5"/>
  <c r="V1542" i="5"/>
  <c r="V1543" i="5"/>
  <c r="V1544" i="5"/>
  <c r="V1546" i="5"/>
  <c r="V1547" i="5"/>
  <c r="V1548" i="5"/>
  <c r="V1549" i="5"/>
  <c r="V1550" i="5"/>
  <c r="V1551" i="5"/>
  <c r="V1552" i="5"/>
  <c r="V1554" i="5"/>
  <c r="V1560" i="5"/>
  <c r="V1561" i="5"/>
  <c r="V1562" i="5"/>
  <c r="V1563" i="5"/>
  <c r="V1565" i="5"/>
  <c r="V1567" i="5"/>
  <c r="H1567" i="5" s="1"/>
  <c r="V1568" i="5"/>
  <c r="V1569" i="5"/>
  <c r="V1570" i="5"/>
  <c r="V1572" i="5"/>
  <c r="E1572" i="5" s="1"/>
  <c r="X1572" i="5" s="1"/>
  <c r="V1573" i="5"/>
  <c r="V1575" i="5"/>
  <c r="V1576" i="5"/>
  <c r="V1577" i="5"/>
  <c r="V1579" i="5"/>
  <c r="V1580" i="5"/>
  <c r="V1581" i="5"/>
  <c r="V1582" i="5"/>
  <c r="V1586" i="5"/>
  <c r="V1587" i="5"/>
  <c r="V1588" i="5"/>
  <c r="V1589" i="5"/>
  <c r="V1591" i="5"/>
  <c r="V1592" i="5"/>
  <c r="V1593" i="5"/>
  <c r="V1594" i="5"/>
  <c r="V1595" i="5"/>
  <c r="V1597" i="5"/>
  <c r="V1598" i="5"/>
  <c r="V1599" i="5"/>
  <c r="G1599" i="5" s="1"/>
  <c r="V1600" i="5"/>
  <c r="V1601" i="5"/>
  <c r="V1602" i="5"/>
  <c r="V1603" i="5"/>
  <c r="V1604" i="5"/>
  <c r="V1606" i="5"/>
  <c r="V1607" i="5"/>
  <c r="V1608" i="5"/>
  <c r="V1609" i="5"/>
  <c r="V1610" i="5"/>
  <c r="V1611" i="5"/>
  <c r="V1612" i="5"/>
  <c r="I1612" i="5" s="1"/>
  <c r="V1614" i="5"/>
  <c r="V1615" i="5"/>
  <c r="V1616" i="5"/>
  <c r="V1618" i="5"/>
  <c r="V1619" i="5"/>
  <c r="V1620" i="5"/>
  <c r="V1622" i="5"/>
  <c r="V1623" i="5"/>
  <c r="V1625" i="5"/>
  <c r="V1626" i="5"/>
  <c r="V1627" i="5"/>
  <c r="V1628" i="5"/>
  <c r="V1629" i="5"/>
  <c r="V1630" i="5"/>
  <c r="E1630" i="5" s="1"/>
  <c r="X1630" i="5" s="1"/>
  <c r="V1631" i="5"/>
  <c r="V1632" i="5"/>
  <c r="V1634" i="5"/>
  <c r="V1635" i="5"/>
  <c r="V1636" i="5"/>
  <c r="V1640" i="5"/>
  <c r="V1641" i="5"/>
  <c r="V1644" i="5"/>
  <c r="V1645" i="5"/>
  <c r="V1646" i="5"/>
  <c r="V1648" i="5"/>
  <c r="V1649" i="5"/>
  <c r="V1650" i="5"/>
  <c r="V1651" i="5"/>
  <c r="V1652" i="5"/>
  <c r="V1653" i="5"/>
  <c r="V1654" i="5"/>
  <c r="I1654" i="5" s="1"/>
  <c r="V1655" i="5"/>
  <c r="V1656" i="5"/>
  <c r="V1657" i="5"/>
  <c r="V1658" i="5"/>
  <c r="V1659" i="5"/>
  <c r="V1660" i="5"/>
  <c r="V1661" i="5"/>
  <c r="V1662" i="5"/>
  <c r="V1664" i="5"/>
  <c r="V1665" i="5"/>
  <c r="V1667" i="5"/>
  <c r="V1669" i="5"/>
  <c r="V1670" i="5"/>
  <c r="V1671" i="5"/>
  <c r="V1673" i="5"/>
  <c r="V1674" i="5"/>
  <c r="V1675" i="5"/>
  <c r="V1676" i="5"/>
  <c r="V1677" i="5"/>
  <c r="V1678" i="5"/>
  <c r="V1679" i="5"/>
  <c r="V1680" i="5"/>
  <c r="V1681" i="5"/>
  <c r="V1682" i="5"/>
  <c r="V1683" i="5"/>
  <c r="V1685" i="5"/>
  <c r="V1686" i="5"/>
  <c r="V1687" i="5"/>
  <c r="V1688" i="5"/>
  <c r="V1689" i="5"/>
  <c r="V1690" i="5"/>
  <c r="V1691" i="5"/>
  <c r="V1693" i="5"/>
  <c r="V1694" i="5"/>
  <c r="V1697" i="5"/>
  <c r="V1698" i="5"/>
  <c r="V1699" i="5"/>
  <c r="V1701" i="5"/>
  <c r="V1702" i="5"/>
  <c r="V1703" i="5"/>
  <c r="V1705" i="5"/>
  <c r="V1706" i="5"/>
  <c r="V1707" i="5"/>
  <c r="V1708" i="5"/>
  <c r="E1708" i="5" s="1"/>
  <c r="X1708" i="5" s="1"/>
  <c r="V1711" i="5"/>
  <c r="V1712" i="5"/>
  <c r="V1714" i="5"/>
  <c r="V1716" i="5"/>
  <c r="V1717" i="5"/>
  <c r="V1718" i="5"/>
  <c r="V1719" i="5"/>
  <c r="V1720" i="5"/>
  <c r="V1721" i="5"/>
  <c r="V1722" i="5"/>
  <c r="V1724" i="5"/>
  <c r="V1725" i="5"/>
  <c r="V1726" i="5"/>
  <c r="V1727" i="5"/>
  <c r="V1730" i="5"/>
  <c r="V1731" i="5"/>
  <c r="V1732" i="5"/>
  <c r="V1733" i="5"/>
  <c r="V1734" i="5"/>
  <c r="V1736" i="5"/>
  <c r="V1740" i="5"/>
  <c r="V1741" i="5"/>
  <c r="V1744" i="5"/>
  <c r="V1745" i="5"/>
  <c r="V1748" i="5"/>
  <c r="E1748" i="5" s="1"/>
  <c r="X1748" i="5" s="1"/>
  <c r="V1749" i="5"/>
  <c r="V1751" i="5"/>
  <c r="V1753" i="5"/>
  <c r="V1754" i="5"/>
  <c r="V1756" i="5"/>
  <c r="V1757" i="5"/>
  <c r="V1758" i="5"/>
  <c r="V1759" i="5"/>
  <c r="G1759" i="5" s="1"/>
  <c r="V1761" i="5"/>
  <c r="V1762" i="5"/>
  <c r="V1763" i="5"/>
  <c r="V1764" i="5"/>
  <c r="V1766" i="5"/>
  <c r="V1767" i="5"/>
  <c r="V1768" i="5"/>
  <c r="V1769" i="5"/>
  <c r="V1770" i="5"/>
  <c r="V1771" i="5"/>
  <c r="V1772" i="5"/>
  <c r="J1772" i="5" s="1"/>
  <c r="V1773" i="5"/>
  <c r="V1774" i="5"/>
  <c r="V1775" i="5"/>
  <c r="V1777" i="5"/>
  <c r="V1778" i="5"/>
  <c r="R1778" i="5" s="1"/>
  <c r="V1779" i="5"/>
  <c r="V1780" i="5"/>
  <c r="V1781" i="5"/>
  <c r="V1782" i="5"/>
  <c r="V1783" i="5"/>
  <c r="V1784" i="5"/>
  <c r="V1785" i="5"/>
  <c r="V1786" i="5"/>
  <c r="V1787" i="5"/>
  <c r="V1789" i="5"/>
  <c r="V1791" i="5"/>
  <c r="R1791" i="5" s="1"/>
  <c r="V1792" i="5"/>
  <c r="V1794" i="5"/>
  <c r="V1795" i="5"/>
  <c r="V1797" i="5"/>
  <c r="V1798" i="5"/>
  <c r="V1800" i="5"/>
  <c r="V1801" i="5"/>
  <c r="V1802" i="5"/>
  <c r="V1803" i="5"/>
  <c r="V1805" i="5"/>
  <c r="V1806" i="5"/>
  <c r="V1808" i="5"/>
  <c r="V1809" i="5"/>
  <c r="V1810" i="5"/>
  <c r="V1812" i="5"/>
  <c r="V1813" i="5"/>
  <c r="V1814" i="5"/>
  <c r="V1815" i="5"/>
  <c r="V1816" i="5"/>
  <c r="V1817" i="5"/>
  <c r="V1818" i="5"/>
  <c r="V1820" i="5"/>
  <c r="V1821" i="5"/>
  <c r="V1822" i="5"/>
  <c r="V1823" i="5"/>
  <c r="V1824" i="5"/>
  <c r="V1825" i="5"/>
  <c r="V1827" i="5"/>
  <c r="V1828" i="5"/>
  <c r="V1829" i="5"/>
  <c r="V1830" i="5"/>
  <c r="V1831" i="5"/>
  <c r="F1831" i="5" s="1"/>
  <c r="V1832" i="5"/>
  <c r="V1833" i="5"/>
  <c r="V1834" i="5"/>
  <c r="V1835" i="5"/>
  <c r="V1836" i="5"/>
  <c r="V1837" i="5"/>
  <c r="V1839" i="5"/>
  <c r="V1840" i="5"/>
  <c r="V1841" i="5"/>
  <c r="V1842" i="5"/>
  <c r="V1845" i="5"/>
  <c r="V1846" i="5"/>
  <c r="V1848" i="5"/>
  <c r="V1849" i="5"/>
  <c r="V1850" i="5"/>
  <c r="V1851" i="5"/>
  <c r="V1852" i="5"/>
  <c r="J1852" i="5" s="1"/>
  <c r="V1854" i="5"/>
  <c r="V1855" i="5"/>
  <c r="V1856" i="5"/>
  <c r="V1857" i="5"/>
  <c r="V1858" i="5"/>
  <c r="V1861" i="5"/>
  <c r="V1862" i="5"/>
  <c r="V1863" i="5"/>
  <c r="V1864" i="5"/>
  <c r="V1865" i="5"/>
  <c r="V1867" i="5"/>
  <c r="V1869" i="5"/>
  <c r="V1870" i="5"/>
  <c r="V1872" i="5"/>
  <c r="V1873" i="5"/>
  <c r="V1874" i="5"/>
  <c r="V1875" i="5"/>
  <c r="V1876" i="5"/>
  <c r="V1879" i="5"/>
  <c r="I1879" i="5" s="1"/>
  <c r="V1880" i="5"/>
  <c r="V1881" i="5"/>
  <c r="V1882" i="5"/>
  <c r="V1884" i="5"/>
  <c r="V1885" i="5"/>
  <c r="V1886" i="5"/>
  <c r="V1887" i="5"/>
  <c r="V1888" i="5"/>
  <c r="V1890" i="5"/>
  <c r="V1891" i="5"/>
  <c r="V1892" i="5"/>
  <c r="V1894" i="5"/>
  <c r="V1895" i="5"/>
  <c r="F1895" i="5" s="1"/>
  <c r="V1896" i="5"/>
  <c r="V1897" i="5"/>
  <c r="V1898" i="5"/>
  <c r="V1900" i="5"/>
  <c r="V1901" i="5"/>
  <c r="V1902" i="5"/>
  <c r="V1903" i="5"/>
  <c r="V1904" i="5"/>
  <c r="R1904" i="5" s="1"/>
  <c r="V1905" i="5"/>
  <c r="V1906" i="5"/>
  <c r="V1909" i="5"/>
  <c r="V1910" i="5"/>
  <c r="V1911" i="5"/>
  <c r="V1912" i="5"/>
  <c r="V1914" i="5"/>
  <c r="V1915" i="5"/>
  <c r="H1915" i="5" s="1"/>
  <c r="V1917" i="5"/>
  <c r="V1918" i="5"/>
  <c r="V1919" i="5"/>
  <c r="G1919" i="5" s="1"/>
  <c r="V1921" i="5"/>
  <c r="V1923" i="5"/>
  <c r="V1924" i="5"/>
  <c r="V1925" i="5"/>
  <c r="V1927" i="5"/>
  <c r="V1928" i="5"/>
  <c r="V1930" i="5"/>
  <c r="V1931" i="5"/>
  <c r="V1932" i="5"/>
  <c r="V1933" i="5"/>
  <c r="V1934" i="5"/>
  <c r="V1935" i="5"/>
  <c r="V1936" i="5"/>
  <c r="F1936" i="5" s="1"/>
  <c r="V1937" i="5"/>
  <c r="V1938" i="5"/>
  <c r="V1939" i="5"/>
  <c r="E1939" i="5" s="1"/>
  <c r="X1939" i="5" s="1"/>
  <c r="V1941" i="5"/>
  <c r="V1942" i="5"/>
  <c r="V1943" i="5"/>
  <c r="G1943" i="5" s="1"/>
  <c r="V1944" i="5"/>
  <c r="V1945" i="5"/>
  <c r="V1946" i="5"/>
  <c r="V1947" i="5"/>
  <c r="V1948" i="5"/>
  <c r="V1949" i="5"/>
  <c r="V1950" i="5"/>
  <c r="V1951" i="5"/>
  <c r="V1953" i="5"/>
  <c r="V1954" i="5"/>
  <c r="V1955" i="5"/>
  <c r="V1959" i="5"/>
  <c r="V1960" i="5"/>
  <c r="I1960" i="5" s="1"/>
  <c r="V1961" i="5"/>
  <c r="V1963" i="5"/>
  <c r="V1964" i="5"/>
  <c r="V1968" i="5"/>
  <c r="E1968" i="5" s="1"/>
  <c r="X1968" i="5" s="1"/>
  <c r="V1969" i="5"/>
  <c r="V1970" i="5"/>
  <c r="V1971" i="5"/>
  <c r="V1972" i="5"/>
  <c r="V1973" i="5"/>
  <c r="V1974" i="5"/>
  <c r="V1976" i="5"/>
  <c r="V1978" i="5"/>
  <c r="V1979" i="5"/>
  <c r="G1979" i="5" s="1"/>
  <c r="V1980" i="5"/>
  <c r="R1980" i="5" s="1"/>
  <c r="V1981" i="5"/>
  <c r="V1982" i="5"/>
  <c r="V1983" i="5"/>
  <c r="I1983" i="5" s="1"/>
  <c r="V1984" i="5"/>
  <c r="V1985" i="5"/>
  <c r="V1987" i="5"/>
  <c r="V1988" i="5"/>
  <c r="V1989" i="5"/>
  <c r="V1990" i="5"/>
  <c r="V1991" i="5"/>
  <c r="V1992" i="5"/>
  <c r="R1992" i="5" s="1"/>
  <c r="V1994" i="5"/>
  <c r="V1995" i="5"/>
  <c r="I1995" i="5" s="1"/>
  <c r="V1996" i="5"/>
  <c r="V1997" i="5"/>
  <c r="V1998" i="5"/>
  <c r="V2001" i="5"/>
  <c r="V2002" i="5"/>
  <c r="V2003" i="5"/>
  <c r="V2005" i="5"/>
  <c r="V2007" i="5"/>
  <c r="J2007" i="5" s="1"/>
  <c r="V2008" i="5"/>
  <c r="V2009" i="5"/>
  <c r="V2010" i="5"/>
  <c r="V2012" i="5"/>
  <c r="V2013" i="5"/>
  <c r="V2014" i="5"/>
  <c r="H2014" i="5" s="1"/>
  <c r="V2015" i="5"/>
  <c r="V2016" i="5"/>
  <c r="V2017" i="5"/>
  <c r="V2018" i="5"/>
  <c r="E2018" i="5" s="1"/>
  <c r="X2018" i="5" s="1"/>
  <c r="V2020" i="5"/>
  <c r="V2021" i="5"/>
  <c r="V2022" i="5"/>
  <c r="H2022" i="5" s="1"/>
  <c r="V2024" i="5"/>
  <c r="F2024" i="5" s="1"/>
  <c r="V2026" i="5"/>
  <c r="G2026" i="5" s="1"/>
  <c r="V2028" i="5"/>
  <c r="V2030" i="5"/>
  <c r="J2030" i="5" s="1"/>
  <c r="V2031" i="5"/>
  <c r="V2032" i="5"/>
  <c r="V2034" i="5"/>
  <c r="E2034" i="5" s="1"/>
  <c r="X2034" i="5" s="1"/>
  <c r="V2035" i="5"/>
  <c r="V2037" i="5"/>
  <c r="V2038" i="5"/>
  <c r="V2040" i="5"/>
  <c r="V2041" i="5"/>
  <c r="V2042" i="5"/>
  <c r="I2042" i="5" s="1"/>
  <c r="V2043" i="5"/>
  <c r="F2043" i="5" s="1"/>
  <c r="V2044" i="5"/>
  <c r="V2045" i="5"/>
  <c r="V2046" i="5"/>
  <c r="V2047" i="5"/>
  <c r="V2048" i="5"/>
  <c r="V2049" i="5"/>
  <c r="V2050" i="5"/>
  <c r="V2051" i="5"/>
  <c r="V2054" i="5"/>
  <c r="G2054" i="5" s="1"/>
  <c r="V2055" i="5"/>
  <c r="V2056" i="5"/>
  <c r="V2057" i="5"/>
  <c r="V2058" i="5"/>
  <c r="I2058" i="5" s="1"/>
  <c r="V2059" i="5"/>
  <c r="I2059" i="5" s="1"/>
  <c r="V2062" i="5"/>
  <c r="F2062" i="5" s="1"/>
  <c r="V2064" i="5"/>
  <c r="V2065" i="5"/>
  <c r="V2066" i="5"/>
  <c r="E2066" i="5" s="1"/>
  <c r="X2066" i="5" s="1"/>
  <c r="V2067" i="5"/>
  <c r="F2067" i="5" s="1"/>
  <c r="V2068" i="5"/>
  <c r="V2069" i="5"/>
  <c r="V2070" i="5"/>
  <c r="E2070" i="5" s="1"/>
  <c r="X2070" i="5" s="1"/>
  <c r="V2071" i="5"/>
  <c r="V2072" i="5"/>
  <c r="V2074" i="5"/>
  <c r="V2077" i="5"/>
  <c r="V2078" i="5"/>
  <c r="R2078" i="5" s="1"/>
  <c r="V2079" i="5"/>
  <c r="V2080" i="5"/>
  <c r="V2081" i="5"/>
  <c r="V2082" i="5"/>
  <c r="H2082" i="5" s="1"/>
  <c r="V2083" i="5"/>
  <c r="V2084" i="5"/>
  <c r="V2085" i="5"/>
  <c r="V2086" i="5"/>
  <c r="R2086" i="5" s="1"/>
  <c r="V2087" i="5"/>
  <c r="V2088" i="5"/>
  <c r="V2089" i="5"/>
  <c r="V2090" i="5"/>
  <c r="H2090" i="5" s="1"/>
  <c r="V2091" i="5"/>
  <c r="V2092" i="5"/>
  <c r="V2093" i="5"/>
  <c r="V2094" i="5"/>
  <c r="G2094" i="5" s="1"/>
  <c r="V2095" i="5"/>
  <c r="V2098" i="5"/>
  <c r="G2098" i="5" s="1"/>
  <c r="V2099" i="5"/>
  <c r="V2100" i="5"/>
  <c r="V2101" i="5"/>
  <c r="V2102" i="5"/>
  <c r="G2102" i="5" s="1"/>
  <c r="V2105" i="5"/>
  <c r="V2106" i="5"/>
  <c r="V2107" i="5"/>
  <c r="V2108" i="5"/>
  <c r="V2109" i="5"/>
  <c r="V2110" i="5"/>
  <c r="G2110" i="5" s="1"/>
  <c r="V2111" i="5"/>
  <c r="F2111" i="5" s="1"/>
  <c r="V2113" i="5"/>
  <c r="V2114" i="5"/>
  <c r="E2114" i="5" s="1"/>
  <c r="X2114" i="5" s="1"/>
  <c r="V2115" i="5"/>
  <c r="V2117" i="5"/>
  <c r="V2118" i="5"/>
  <c r="G2118" i="5" s="1"/>
  <c r="V2119" i="5"/>
  <c r="V2120" i="5"/>
  <c r="V2121" i="5"/>
  <c r="V2122" i="5"/>
  <c r="G2122" i="5" s="1"/>
  <c r="V2123" i="5"/>
  <c r="G2123" i="5" s="1"/>
  <c r="V2124" i="5"/>
  <c r="V2125" i="5"/>
  <c r="V2126" i="5"/>
  <c r="G2126" i="5" s="1"/>
  <c r="V2128" i="5"/>
  <c r="R2128" i="5" s="1"/>
  <c r="V2129" i="5"/>
  <c r="V2130" i="5"/>
  <c r="I2130" i="5" s="1"/>
  <c r="V2131" i="5"/>
  <c r="I2131" i="5" s="1"/>
  <c r="V2133" i="5"/>
  <c r="V2134" i="5"/>
  <c r="I2134" i="5" s="1"/>
  <c r="V2135" i="5"/>
  <c r="V2136" i="5"/>
  <c r="V2137" i="5"/>
  <c r="V2138" i="5"/>
  <c r="V2140" i="5"/>
  <c r="V2142" i="5"/>
  <c r="V2144" i="5"/>
  <c r="V2146" i="5"/>
  <c r="F2146" i="5" s="1"/>
  <c r="V2147" i="5"/>
  <c r="V2148" i="5"/>
  <c r="V2149" i="5"/>
  <c r="V2150" i="5"/>
  <c r="H2150" i="5" s="1"/>
  <c r="V2151" i="5"/>
  <c r="V2152" i="5"/>
  <c r="V2153" i="5"/>
  <c r="V2154" i="5"/>
  <c r="H2154" i="5" s="1"/>
  <c r="V2155" i="5"/>
  <c r="V2156" i="5"/>
  <c r="V2157" i="5"/>
  <c r="V2158" i="5"/>
  <c r="E2158" i="5" s="1"/>
  <c r="X2158" i="5" s="1"/>
  <c r="V2159" i="5"/>
  <c r="V2160" i="5"/>
  <c r="V2161" i="5"/>
  <c r="V2162" i="5"/>
  <c r="F2162" i="5" s="1"/>
  <c r="V2163" i="5"/>
  <c r="V2165" i="5"/>
  <c r="V2166" i="5"/>
  <c r="R2166" i="5" s="1"/>
  <c r="V2168" i="5"/>
  <c r="V2169" i="5"/>
  <c r="V2170" i="5"/>
  <c r="V2171" i="5"/>
  <c r="V2173" i="5"/>
  <c r="V2174" i="5"/>
  <c r="V2175" i="5"/>
  <c r="V2176" i="5"/>
  <c r="V2177" i="5"/>
  <c r="V2178" i="5"/>
  <c r="F2178" i="5" s="1"/>
  <c r="V2181" i="5"/>
  <c r="V2182" i="5"/>
  <c r="R2182" i="5" s="1"/>
  <c r="V2183" i="5"/>
  <c r="V2185" i="5"/>
  <c r="V2186" i="5"/>
  <c r="V2187" i="5"/>
  <c r="G2187" i="5" s="1"/>
  <c r="V2188" i="5"/>
  <c r="V2190" i="5"/>
  <c r="J2190" i="5" s="1"/>
  <c r="V2191" i="5"/>
  <c r="V2194" i="5"/>
  <c r="E2194" i="5" s="1"/>
  <c r="X2194" i="5" s="1"/>
  <c r="V2196" i="5"/>
  <c r="V2198" i="5"/>
  <c r="G2198" i="5" s="1"/>
  <c r="V2199" i="5"/>
  <c r="V2202" i="5"/>
  <c r="V2203" i="5"/>
  <c r="V2204" i="5"/>
  <c r="V2205" i="5"/>
  <c r="V2206" i="5"/>
  <c r="V2208" i="5"/>
  <c r="V2209" i="5"/>
  <c r="V2210" i="5"/>
  <c r="J2210" i="5" s="1"/>
  <c r="V2211" i="5"/>
  <c r="V2214" i="5"/>
  <c r="V2215" i="5"/>
  <c r="J2215" i="5" s="1"/>
  <c r="V2216" i="5"/>
  <c r="V2218" i="5"/>
  <c r="V2220" i="5"/>
  <c r="V2222" i="5"/>
  <c r="J2222" i="5" s="1"/>
  <c r="V2224" i="5"/>
  <c r="V2225" i="5"/>
  <c r="V2226" i="5"/>
  <c r="I2226" i="5" s="1"/>
  <c r="V2227" i="5"/>
  <c r="V2229" i="5"/>
  <c r="V2230" i="5"/>
  <c r="E2230" i="5" s="1"/>
  <c r="X2230" i="5" s="1"/>
  <c r="V2231" i="5"/>
  <c r="V2234" i="5"/>
  <c r="H2234" i="5" s="1"/>
  <c r="V2235" i="5"/>
  <c r="I2235" i="5" s="1"/>
  <c r="V2236" i="5"/>
  <c r="V2237" i="5"/>
  <c r="V2238" i="5"/>
  <c r="V2239" i="5"/>
  <c r="V2240" i="5"/>
  <c r="R2240" i="5" s="1"/>
  <c r="V2241" i="5"/>
  <c r="V2242" i="5"/>
  <c r="V2244" i="5"/>
  <c r="V2246" i="5"/>
  <c r="I2246" i="5" s="1"/>
  <c r="V2247" i="5"/>
  <c r="V2248" i="5"/>
  <c r="V2249" i="5"/>
  <c r="V2250" i="5"/>
  <c r="V2251" i="5"/>
  <c r="V2252" i="5"/>
  <c r="V2254" i="5"/>
  <c r="H2254" i="5" s="1"/>
  <c r="V2255" i="5"/>
  <c r="V2256" i="5"/>
  <c r="V2258" i="5"/>
  <c r="V2259" i="5"/>
  <c r="V2261" i="5"/>
  <c r="V2262" i="5"/>
  <c r="J2262" i="5" s="1"/>
  <c r="V2263" i="5"/>
  <c r="V2264" i="5"/>
  <c r="V2265" i="5"/>
  <c r="V2266" i="5"/>
  <c r="V2268" i="5"/>
  <c r="V2269" i="5"/>
  <c r="V2270" i="5"/>
  <c r="G2270" i="5" s="1"/>
  <c r="V2271" i="5"/>
  <c r="V2272" i="5"/>
  <c r="V2276" i="5"/>
  <c r="V2277" i="5"/>
  <c r="V2278" i="5"/>
  <c r="J2278" i="5" s="1"/>
  <c r="V2279" i="5"/>
  <c r="I2279" i="5" s="1"/>
  <c r="V2280" i="5"/>
  <c r="V2281" i="5"/>
  <c r="V2282" i="5"/>
  <c r="H2282" i="5" s="1"/>
  <c r="V2283" i="5"/>
  <c r="V2284" i="5"/>
  <c r="V2285" i="5"/>
  <c r="V2286" i="5"/>
  <c r="G2286" i="5" s="1"/>
  <c r="V2287" i="5"/>
  <c r="V2288" i="5"/>
  <c r="V2289" i="5"/>
  <c r="V2290" i="5"/>
  <c r="V2293" i="5"/>
  <c r="V2294" i="5"/>
  <c r="V2295" i="5"/>
  <c r="V2298" i="5"/>
  <c r="V2299" i="5"/>
  <c r="V2300" i="5"/>
  <c r="V2301" i="5"/>
  <c r="V2302" i="5"/>
  <c r="G2302" i="5" s="1"/>
  <c r="V2303" i="5"/>
  <c r="V2304" i="5"/>
  <c r="V2306" i="5"/>
  <c r="V2308" i="5"/>
  <c r="V2310" i="5"/>
  <c r="J2310" i="5" s="1"/>
  <c r="V2311" i="5"/>
  <c r="V2312" i="5"/>
  <c r="V2313" i="5"/>
  <c r="V2314" i="5"/>
  <c r="V2315" i="5"/>
  <c r="J2315" i="5" s="1"/>
  <c r="V2316" i="5"/>
  <c r="H2316" i="5" s="1"/>
  <c r="V2317" i="5"/>
  <c r="V2318" i="5"/>
  <c r="H2318" i="5" s="1"/>
  <c r="V2319" i="5"/>
  <c r="V2322" i="5"/>
  <c r="R2322" i="5" s="1"/>
  <c r="V2323" i="5"/>
  <c r="V2325" i="5"/>
  <c r="V2326" i="5"/>
  <c r="J2326" i="5" s="1"/>
  <c r="V2327" i="5"/>
  <c r="V2329" i="5"/>
  <c r="V2330" i="5"/>
  <c r="J2330" i="5" s="1"/>
  <c r="V2331" i="5"/>
  <c r="V2332" i="5"/>
  <c r="V2333" i="5"/>
  <c r="V2335" i="5"/>
  <c r="V2336" i="5"/>
  <c r="F2336" i="5" s="1"/>
  <c r="V2337" i="5"/>
  <c r="V2338" i="5"/>
  <c r="V2339" i="5"/>
  <c r="V2340" i="5"/>
  <c r="V2341" i="5"/>
  <c r="V2342" i="5"/>
  <c r="E2342" i="5" s="1"/>
  <c r="X2342" i="5" s="1"/>
  <c r="V2343" i="5"/>
  <c r="V2344" i="5"/>
  <c r="V2345" i="5"/>
  <c r="V2346" i="5"/>
  <c r="E2346" i="5" s="1"/>
  <c r="X2346" i="5" s="1"/>
  <c r="V2349" i="5"/>
  <c r="V2351" i="5"/>
  <c r="V2352" i="5"/>
  <c r="V2353" i="5"/>
  <c r="V2354" i="5"/>
  <c r="V2356" i="5"/>
  <c r="I2356" i="5" s="1"/>
  <c r="V2358" i="5"/>
  <c r="F2358" i="5" s="1"/>
  <c r="V2359" i="5"/>
  <c r="V2360" i="5"/>
  <c r="F2360" i="5" s="1"/>
  <c r="V2362" i="5"/>
  <c r="V2363" i="5"/>
  <c r="F2363" i="5" s="1"/>
  <c r="V2364" i="5"/>
  <c r="E2364" i="5" s="1"/>
  <c r="X2364" i="5" s="1"/>
  <c r="V2365" i="5"/>
  <c r="V2366" i="5"/>
  <c r="R2366" i="5" s="1"/>
  <c r="V2369" i="5"/>
  <c r="V2370" i="5"/>
  <c r="R2370" i="5" s="1"/>
  <c r="V2371" i="5"/>
  <c r="V2373" i="5"/>
  <c r="V2374" i="5"/>
  <c r="J2374" i="5" s="1"/>
  <c r="V2375" i="5"/>
  <c r="V2376" i="5"/>
  <c r="H2376" i="5" s="1"/>
  <c r="V2377" i="5"/>
  <c r="V2378" i="5"/>
  <c r="F2378" i="5" s="1"/>
  <c r="V2379" i="5"/>
  <c r="V2380" i="5"/>
  <c r="R2380" i="5" s="1"/>
  <c r="V2381" i="5"/>
  <c r="V2382" i="5"/>
  <c r="E2382" i="5" s="1"/>
  <c r="X2382" i="5" s="1"/>
  <c r="V2384" i="5"/>
  <c r="V2385" i="5"/>
  <c r="V2386" i="5"/>
  <c r="F2386" i="5" s="1"/>
  <c r="V2387" i="5"/>
  <c r="V2388" i="5"/>
  <c r="V2389" i="5"/>
  <c r="V2390" i="5"/>
  <c r="V2391" i="5"/>
  <c r="H2391" i="5" s="1"/>
  <c r="V2392" i="5"/>
  <c r="V2393" i="5"/>
  <c r="V2394" i="5"/>
  <c r="I2394" i="5" s="1"/>
  <c r="V2395" i="5"/>
  <c r="V2396" i="5"/>
  <c r="H2396" i="5" s="1"/>
  <c r="V2397" i="5"/>
  <c r="V2398" i="5"/>
  <c r="J2398" i="5" s="1"/>
  <c r="V2400" i="5"/>
  <c r="V2401" i="5"/>
  <c r="V2402" i="5"/>
  <c r="I2402" i="5" s="1"/>
  <c r="V2403" i="5"/>
  <c r="V2404" i="5"/>
  <c r="V2406" i="5"/>
  <c r="G2406" i="5" s="1"/>
  <c r="V2407" i="5"/>
  <c r="V2408" i="5"/>
  <c r="V2410" i="5"/>
  <c r="F2410" i="5" s="1"/>
  <c r="V2412" i="5"/>
  <c r="V2413" i="5"/>
  <c r="V2414" i="5"/>
  <c r="G2414" i="5" s="1"/>
  <c r="V2415" i="5"/>
  <c r="V2416" i="5"/>
  <c r="F2416" i="5" s="1"/>
  <c r="V2418" i="5"/>
  <c r="F2418" i="5" s="1"/>
  <c r="V2420" i="5"/>
  <c r="E2420" i="5" s="1"/>
  <c r="X2420" i="5" s="1"/>
  <c r="V2422" i="5"/>
  <c r="G2422" i="5" s="1"/>
  <c r="V2423" i="5"/>
  <c r="V2424" i="5"/>
  <c r="V2426" i="5"/>
  <c r="I2426" i="5" s="1"/>
  <c r="V2427" i="5"/>
  <c r="V2428" i="5"/>
  <c r="I2428" i="5" s="1"/>
  <c r="V2429" i="5"/>
  <c r="V2430" i="5"/>
  <c r="G2430" i="5" s="1"/>
  <c r="V2431" i="5"/>
  <c r="G2431" i="5" s="1"/>
  <c r="V2432" i="5"/>
  <c r="V2434" i="5"/>
  <c r="H2434" i="5" s="1"/>
  <c r="V2435" i="5"/>
  <c r="V2436" i="5"/>
  <c r="V2437" i="5"/>
  <c r="V2438" i="5"/>
  <c r="E2438" i="5" s="1"/>
  <c r="X2438" i="5" s="1"/>
  <c r="V2439" i="5"/>
  <c r="V2440" i="5"/>
  <c r="V2442" i="5"/>
  <c r="J2442" i="5" s="1"/>
  <c r="V2443" i="5"/>
  <c r="R2443" i="5" s="1"/>
  <c r="V2444" i="5"/>
  <c r="V2445" i="5"/>
  <c r="V2446" i="5"/>
  <c r="V2447" i="5"/>
  <c r="V2448" i="5"/>
  <c r="V2449" i="5"/>
  <c r="V2450" i="5"/>
  <c r="V2451" i="5"/>
  <c r="V2453" i="5"/>
  <c r="V2454" i="5"/>
  <c r="J2454" i="5" s="1"/>
  <c r="V2455" i="5"/>
  <c r="V2456" i="5"/>
  <c r="R2456" i="5" s="1"/>
  <c r="V2457" i="5"/>
  <c r="V2458" i="5"/>
  <c r="I2458" i="5" s="1"/>
  <c r="V2460" i="5"/>
  <c r="J2460" i="5" s="1"/>
  <c r="V2461" i="5"/>
  <c r="V2462" i="5"/>
  <c r="V2463" i="5"/>
  <c r="V2464" i="5"/>
  <c r="V2465" i="5"/>
  <c r="V2466" i="5"/>
  <c r="V2467" i="5"/>
  <c r="V2468" i="5"/>
  <c r="V2470" i="5"/>
  <c r="E2470" i="5" s="1"/>
  <c r="X2470" i="5" s="1"/>
  <c r="V2471" i="5"/>
  <c r="I2471" i="5" s="1"/>
  <c r="V2472" i="5"/>
  <c r="V2473" i="5"/>
  <c r="V2474" i="5"/>
  <c r="E2474" i="5" s="1"/>
  <c r="X2474" i="5" s="1"/>
  <c r="V2475" i="5"/>
  <c r="V2476" i="5"/>
  <c r="I2476" i="5" s="1"/>
  <c r="V2478" i="5"/>
  <c r="V2479" i="5"/>
  <c r="V2481" i="5"/>
  <c r="V2484" i="5"/>
  <c r="V2485" i="5"/>
  <c r="V2486" i="5"/>
  <c r="V2487" i="5"/>
  <c r="V2488" i="5"/>
  <c r="J2488" i="5" s="1"/>
  <c r="V2489" i="5"/>
  <c r="V2490" i="5"/>
  <c r="V2492"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AB598" i="5"/>
  <c r="AB622" i="5"/>
  <c r="AB718" i="5"/>
  <c r="AB726" i="5"/>
  <c r="AB802" i="5"/>
  <c r="AB958" i="5"/>
  <c r="AB1018" i="5"/>
  <c r="AB1023" i="5"/>
  <c r="AB1039" i="5"/>
  <c r="AB1047" i="5"/>
  <c r="AB1063" i="5"/>
  <c r="AB1066" i="5"/>
  <c r="AB1070" i="5"/>
  <c r="AB1071" i="5"/>
  <c r="AB1082" i="5"/>
  <c r="AB1087" i="5"/>
  <c r="AB1095" i="5"/>
  <c r="AB1103" i="5"/>
  <c r="AB1106" i="5"/>
  <c r="AB1110" i="5"/>
  <c r="AB1119" i="5"/>
  <c r="AB1166" i="5"/>
  <c r="AB1167" i="5"/>
  <c r="AB1178" i="5"/>
  <c r="AB1183" i="5"/>
  <c r="AB1194" i="5"/>
  <c r="AB1198" i="5"/>
  <c r="AB1199" i="5"/>
  <c r="AB1210" i="5"/>
  <c r="AB1215" i="5"/>
  <c r="AB1223" i="5"/>
  <c r="AB1234" i="5"/>
  <c r="AB1254" i="5"/>
  <c r="AB1255" i="5"/>
  <c r="AB1274" i="5"/>
  <c r="AB1291" i="5"/>
  <c r="AB1318" i="5"/>
  <c r="AB1326" i="5"/>
  <c r="AB1327" i="5"/>
  <c r="AB1330" i="5"/>
  <c r="AB1334" i="5"/>
  <c r="AB1338" i="5"/>
  <c r="AB1343" i="5"/>
  <c r="AB1351" i="5"/>
  <c r="AB1362" i="5"/>
  <c r="AB1370" i="5"/>
  <c r="AB1374" i="5"/>
  <c r="AB1386" i="5"/>
  <c r="AB1402" i="5"/>
  <c r="AB1418" i="5"/>
  <c r="AB1442" i="5"/>
  <c r="AB1458" i="5"/>
  <c r="AB1466" i="5"/>
  <c r="AB1474" i="5"/>
  <c r="AB1478" i="5"/>
  <c r="AB1482" i="5"/>
  <c r="AB1498" i="5"/>
  <c r="AB1506" i="5"/>
  <c r="AB1514" i="5"/>
  <c r="AB1522" i="5"/>
  <c r="AB1530" i="5"/>
  <c r="AB1538" i="5"/>
  <c r="AB1554" i="5"/>
  <c r="AB1562" i="5"/>
  <c r="AB1570" i="5"/>
  <c r="AB1575" i="5"/>
  <c r="AB1578" i="5"/>
  <c r="AB1586" i="5"/>
  <c r="AB1594" i="5"/>
  <c r="AB1602" i="5"/>
  <c r="AB1606" i="5"/>
  <c r="AB1610" i="5"/>
  <c r="AB1618" i="5"/>
  <c r="AB1626" i="5"/>
  <c r="AB1630" i="5"/>
  <c r="AB1642" i="5"/>
  <c r="AB1650" i="5"/>
  <c r="AB1654" i="5"/>
  <c r="AB1658" i="5"/>
  <c r="AB1666" i="5"/>
  <c r="AB1674" i="5"/>
  <c r="AB1690" i="5"/>
  <c r="AB1698" i="5"/>
  <c r="AB1706" i="5"/>
  <c r="AB1714" i="5"/>
  <c r="AB1722" i="5"/>
  <c r="AB1730" i="5"/>
  <c r="AB1738" i="5"/>
  <c r="AB1754" i="5"/>
  <c r="AB1758" i="5"/>
  <c r="AB1762" i="5"/>
  <c r="AB1778" i="5"/>
  <c r="AB1782" i="5"/>
  <c r="AB1794" i="5"/>
  <c r="AB1810" i="5"/>
  <c r="AB1818" i="5"/>
  <c r="AB1826" i="5"/>
  <c r="AB1834" i="5"/>
  <c r="AB1842" i="5"/>
  <c r="AB1850" i="5"/>
  <c r="AB1858" i="5"/>
  <c r="AB1866" i="5"/>
  <c r="AB1874" i="5"/>
  <c r="AB1882" i="5"/>
  <c r="AB1890" i="5"/>
  <c r="AB1898" i="5"/>
  <c r="AB1906" i="5"/>
  <c r="AB1914" i="5"/>
  <c r="AB1930" i="5"/>
  <c r="AB1938" i="5"/>
  <c r="AB1946" i="5"/>
  <c r="AB1954" i="5"/>
  <c r="AB1962" i="5"/>
  <c r="AB1970" i="5"/>
  <c r="AB1978" i="5"/>
  <c r="AB1986" i="5"/>
  <c r="AB1994" i="5"/>
  <c r="AB2002" i="5"/>
  <c r="AB2010" i="5"/>
  <c r="AB2014" i="5"/>
  <c r="AB2018" i="5"/>
  <c r="AB2022" i="5"/>
  <c r="AB2026" i="5"/>
  <c r="AB2030" i="5"/>
  <c r="AB2034" i="5"/>
  <c r="AB2038" i="5"/>
  <c r="AB2042" i="5"/>
  <c r="AB2050" i="5"/>
  <c r="AB2054" i="5"/>
  <c r="AB2058" i="5"/>
  <c r="AB2062" i="5"/>
  <c r="AB2066" i="5"/>
  <c r="AB2070" i="5"/>
  <c r="AB2074" i="5"/>
  <c r="AB2078" i="5"/>
  <c r="AB2082" i="5"/>
  <c r="AB2086" i="5"/>
  <c r="AB2090" i="5"/>
  <c r="AB2094" i="5"/>
  <c r="AB2098" i="5"/>
  <c r="AB2102" i="5"/>
  <c r="AB2106" i="5"/>
  <c r="AB2110" i="5"/>
  <c r="AB2114" i="5"/>
  <c r="AB2118" i="5"/>
  <c r="AB2122" i="5"/>
  <c r="AB2126" i="5"/>
  <c r="AB2130" i="5"/>
  <c r="AB2134" i="5"/>
  <c r="AB2138" i="5"/>
  <c r="AB2146" i="5"/>
  <c r="AB2150" i="5"/>
  <c r="AB2154" i="5"/>
  <c r="AB2158" i="5"/>
  <c r="AB2162" i="5"/>
  <c r="AB2166" i="5"/>
  <c r="AB2170" i="5"/>
  <c r="AB2174" i="5"/>
  <c r="AB2178" i="5"/>
  <c r="AB2182" i="5"/>
  <c r="AB2186" i="5"/>
  <c r="AB2190" i="5"/>
  <c r="AB2194" i="5"/>
  <c r="AB2198" i="5"/>
  <c r="AB2210" i="5"/>
  <c r="AB2214" i="5"/>
  <c r="AB2218" i="5"/>
  <c r="AB2222" i="5"/>
  <c r="AB2226" i="5"/>
  <c r="AB2230" i="5"/>
  <c r="AB2234" i="5"/>
  <c r="AB2238" i="5"/>
  <c r="AB2242" i="5"/>
  <c r="AB2246" i="5"/>
  <c r="AB2250" i="5"/>
  <c r="AB2254" i="5"/>
  <c r="AB2258" i="5"/>
  <c r="AB2266" i="5"/>
  <c r="AB2270" i="5"/>
  <c r="AB2278" i="5"/>
  <c r="AB2282" i="5"/>
  <c r="AB2286" i="5"/>
  <c r="AB2290" i="5"/>
  <c r="AB2294" i="5"/>
  <c r="AB2298" i="5"/>
  <c r="AB2302" i="5"/>
  <c r="AB2306" i="5"/>
  <c r="AB2310" i="5"/>
  <c r="AB2314" i="5"/>
  <c r="AB2318" i="5"/>
  <c r="AB2322" i="5"/>
  <c r="AB2326" i="5"/>
  <c r="AB2330" i="5"/>
  <c r="AB2334" i="5"/>
  <c r="AB2338" i="5"/>
  <c r="AB2350" i="5"/>
  <c r="AB2354" i="5"/>
  <c r="AB2362" i="5"/>
  <c r="AB2366" i="5"/>
  <c r="AB2370" i="5"/>
  <c r="AB2374" i="5"/>
  <c r="AB2378" i="5"/>
  <c r="AB2382" i="5"/>
  <c r="AB2386" i="5"/>
  <c r="AB2390" i="5"/>
  <c r="AB2394" i="5"/>
  <c r="AB2402" i="5"/>
  <c r="AB2406" i="5"/>
  <c r="AB2414" i="5"/>
  <c r="AB2418" i="5"/>
  <c r="AB2422" i="5"/>
  <c r="AB2426" i="5"/>
  <c r="AB2430" i="5"/>
  <c r="AB2434" i="5"/>
  <c r="AB2438" i="5"/>
  <c r="AB2442" i="5"/>
  <c r="AB2446" i="5"/>
  <c r="AB2450" i="5"/>
  <c r="AB2454" i="5"/>
  <c r="AB2458" i="5"/>
  <c r="AB2462" i="5"/>
  <c r="AB2466" i="5"/>
  <c r="AB2478" i="5"/>
  <c r="AB248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I1606" i="5"/>
  <c r="E1580" i="5"/>
  <c r="X1580" i="5" s="1"/>
  <c r="I1070" i="5"/>
  <c r="F1872" i="5"/>
  <c r="F1334" i="5"/>
  <c r="F1116" i="5"/>
  <c r="J1088" i="5"/>
  <c r="H1032" i="5"/>
  <c r="R1876" i="5"/>
  <c r="J1864" i="5"/>
  <c r="G1144" i="5"/>
  <c r="H1020" i="5"/>
  <c r="H1848" i="5"/>
  <c r="AB1398" i="5"/>
  <c r="AB1147" i="5"/>
  <c r="AB730" i="5"/>
  <c r="R2248" i="5"/>
  <c r="J1976" i="5"/>
  <c r="E1484" i="5"/>
  <c r="X1484" i="5" s="1"/>
  <c r="F2168" i="5"/>
  <c r="I2064" i="5"/>
  <c r="R1912" i="5"/>
  <c r="E2152" i="5"/>
  <c r="X2152" i="5" s="1"/>
  <c r="R2088" i="5"/>
  <c r="F1548" i="5"/>
  <c r="F1516" i="5"/>
  <c r="F1340" i="5"/>
  <c r="AB1035" i="5"/>
  <c r="G1148" i="5"/>
  <c r="AB2398" i="5"/>
  <c r="AB2262" i="5"/>
  <c r="G2038" i="5"/>
  <c r="R1140" i="5"/>
  <c r="H2436" i="5"/>
  <c r="E2340" i="5"/>
  <c r="X2340" i="5" s="1"/>
  <c r="H2300" i="5"/>
  <c r="H2268" i="5"/>
  <c r="J2204" i="5"/>
  <c r="R2448" i="5"/>
  <c r="F2304" i="5"/>
  <c r="H2272" i="5"/>
  <c r="AB2410" i="5"/>
  <c r="AB2274" i="5"/>
  <c r="J2218" i="5"/>
  <c r="G1924" i="5"/>
  <c r="J1436" i="5"/>
  <c r="F1428" i="5"/>
  <c r="F1420" i="5"/>
  <c r="F1412" i="5"/>
  <c r="F1404" i="5"/>
  <c r="R1380" i="5"/>
  <c r="H1372" i="5"/>
  <c r="AB1279" i="5"/>
  <c r="I1164" i="5"/>
  <c r="F1036" i="5"/>
  <c r="H28" i="5"/>
  <c r="AB12" i="5"/>
  <c r="I2050" i="5"/>
  <c r="AB1079" i="5"/>
  <c r="AB1434" i="5"/>
  <c r="AB1146" i="5"/>
  <c r="R1236" i="5"/>
  <c r="R1044" i="5"/>
  <c r="AB1922" i="5"/>
  <c r="AB1786" i="5"/>
  <c r="AB1634" i="5"/>
  <c r="AB1546" i="5"/>
  <c r="AB1450" i="5"/>
  <c r="H1432" i="5"/>
  <c r="R1424" i="5"/>
  <c r="I1408" i="5"/>
  <c r="I1392" i="5"/>
  <c r="I1368" i="5"/>
  <c r="R1324" i="5"/>
  <c r="H1260" i="5"/>
  <c r="E1247" i="5"/>
  <c r="X1247" i="5" s="1"/>
  <c r="H1196" i="5"/>
  <c r="F1132" i="5"/>
  <c r="H1068" i="5"/>
  <c r="E1055" i="5"/>
  <c r="X1055" i="5" s="1"/>
  <c r="J1316" i="5"/>
  <c r="AB1191" i="5"/>
  <c r="R1188" i="5"/>
  <c r="H1156" i="5"/>
  <c r="AB1127" i="5"/>
  <c r="I1092" i="5"/>
  <c r="G1060" i="5"/>
  <c r="AB1135" i="5"/>
  <c r="E79" i="5"/>
  <c r="X79" i="5" s="1"/>
  <c r="G237" i="5"/>
  <c r="R93" i="5"/>
  <c r="E23" i="5"/>
  <c r="X23" i="5" s="1"/>
  <c r="F117" i="5" l="1"/>
  <c r="B23" i="6"/>
  <c r="B48" i="6" s="1"/>
  <c r="G2388" i="5"/>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I2493" i="5" s="1"/>
  <c r="V2477" i="5"/>
  <c r="G2477" i="5" s="1"/>
  <c r="V2469" i="5"/>
  <c r="G2469" i="5" s="1"/>
  <c r="V2441" i="5"/>
  <c r="E2441" i="5" s="1"/>
  <c r="X2441" i="5" s="1"/>
  <c r="V2433" i="5"/>
  <c r="R2433" i="5" s="1"/>
  <c r="V2425" i="5"/>
  <c r="E2425" i="5" s="1"/>
  <c r="X2425" i="5" s="1"/>
  <c r="V2421" i="5"/>
  <c r="J2421" i="5" s="1"/>
  <c r="V2417" i="5"/>
  <c r="F2417" i="5" s="1"/>
  <c r="V2409" i="5"/>
  <c r="E2409" i="5" s="1"/>
  <c r="X2409" i="5" s="1"/>
  <c r="V2405" i="5"/>
  <c r="J2405" i="5" s="1"/>
  <c r="V2361" i="5"/>
  <c r="E2361" i="5" s="1"/>
  <c r="X2361" i="5" s="1"/>
  <c r="V2357" i="5"/>
  <c r="F2357" i="5" s="1"/>
  <c r="V2321" i="5"/>
  <c r="V2309" i="5"/>
  <c r="I2309" i="5" s="1"/>
  <c r="V2305" i="5"/>
  <c r="V2297" i="5"/>
  <c r="I2297" i="5" s="1"/>
  <c r="V2273" i="5"/>
  <c r="I2273" i="5" s="1"/>
  <c r="V2257" i="5"/>
  <c r="E2257" i="5" s="1"/>
  <c r="X2257" i="5" s="1"/>
  <c r="V2253" i="5"/>
  <c r="E2253" i="5" s="1"/>
  <c r="X2253" i="5" s="1"/>
  <c r="V2245" i="5"/>
  <c r="E2245" i="5" s="1"/>
  <c r="X2245" i="5" s="1"/>
  <c r="V2233" i="5"/>
  <c r="G2233" i="5" s="1"/>
  <c r="V2221" i="5"/>
  <c r="F2221" i="5" s="1"/>
  <c r="V2217" i="5"/>
  <c r="E2217" i="5" s="1"/>
  <c r="X2217" i="5" s="1"/>
  <c r="V2213" i="5"/>
  <c r="J2213" i="5" s="1"/>
  <c r="V2201" i="5"/>
  <c r="V2197" i="5"/>
  <c r="J2197" i="5" s="1"/>
  <c r="V2193" i="5"/>
  <c r="I2193" i="5" s="1"/>
  <c r="V2189" i="5"/>
  <c r="I2189" i="5" s="1"/>
  <c r="V2145" i="5"/>
  <c r="J2145" i="5" s="1"/>
  <c r="V2141" i="5"/>
  <c r="F2141" i="5" s="1"/>
  <c r="V2097" i="5"/>
  <c r="V2073" i="5"/>
  <c r="E2073" i="5" s="1"/>
  <c r="X2073" i="5" s="1"/>
  <c r="V2061" i="5"/>
  <c r="I2061" i="5" s="1"/>
  <c r="V2053" i="5"/>
  <c r="H2053" i="5" s="1"/>
  <c r="V2033" i="5"/>
  <c r="V2029" i="5"/>
  <c r="F2029" i="5" s="1"/>
  <c r="V2025" i="5"/>
  <c r="V1993" i="5"/>
  <c r="H1993" i="5" s="1"/>
  <c r="V1977" i="5"/>
  <c r="J1977" i="5" s="1"/>
  <c r="V1965" i="5"/>
  <c r="G1965" i="5" s="1"/>
  <c r="V1957" i="5"/>
  <c r="H1957" i="5" s="1"/>
  <c r="V1929" i="5"/>
  <c r="F1929" i="5" s="1"/>
  <c r="V1913" i="5"/>
  <c r="R1913" i="5" s="1"/>
  <c r="V1893" i="5"/>
  <c r="G1893" i="5" s="1"/>
  <c r="V1889" i="5"/>
  <c r="V1877" i="5"/>
  <c r="J1877" i="5" s="1"/>
  <c r="V1853" i="5"/>
  <c r="V1793" i="5"/>
  <c r="G1793" i="5" s="1"/>
  <c r="V1765" i="5"/>
  <c r="V1737" i="5"/>
  <c r="J1737" i="5" s="1"/>
  <c r="V1729" i="5"/>
  <c r="V1713" i="5"/>
  <c r="E1713" i="5" s="1"/>
  <c r="X1713" i="5" s="1"/>
  <c r="V1709" i="5"/>
  <c r="R1709" i="5" s="1"/>
  <c r="V1637" i="5"/>
  <c r="R1637" i="5" s="1"/>
  <c r="V1633" i="5"/>
  <c r="V1621" i="5"/>
  <c r="H1621" i="5" s="1"/>
  <c r="V1617" i="5"/>
  <c r="V1613" i="5"/>
  <c r="H1613" i="5" s="1"/>
  <c r="V1605" i="5"/>
  <c r="V1585" i="5"/>
  <c r="J1585" i="5" s="1"/>
  <c r="V1557" i="5"/>
  <c r="G1557" i="5" s="1"/>
  <c r="V1553" i="5"/>
  <c r="H1553" i="5" s="1"/>
  <c r="V1545" i="5"/>
  <c r="E1545" i="5" s="1"/>
  <c r="X1545" i="5" s="1"/>
  <c r="V1521" i="5"/>
  <c r="G1521" i="5" s="1"/>
  <c r="V1505" i="5"/>
  <c r="R1505" i="5" s="1"/>
  <c r="V1469" i="5"/>
  <c r="E1469" i="5" s="1"/>
  <c r="X1469" i="5" s="1"/>
  <c r="V1449" i="5"/>
  <c r="V1417" i="5"/>
  <c r="F1417" i="5" s="1"/>
  <c r="V1353" i="5"/>
  <c r="V1281" i="5"/>
  <c r="J1281" i="5" s="1"/>
  <c r="V1257" i="5"/>
  <c r="V1229" i="5"/>
  <c r="J1229" i="5" s="1"/>
  <c r="V1217" i="5"/>
  <c r="V1201" i="5"/>
  <c r="E1201" i="5" s="1"/>
  <c r="X1201" i="5" s="1"/>
  <c r="V1193" i="5"/>
  <c r="G1193" i="5" s="1"/>
  <c r="V1169" i="5"/>
  <c r="F1169" i="5" s="1"/>
  <c r="V1149" i="5"/>
  <c r="V1141" i="5"/>
  <c r="R1141" i="5" s="1"/>
  <c r="V1137" i="5"/>
  <c r="V1121" i="5"/>
  <c r="H1121" i="5" s="1"/>
  <c r="V1089" i="5"/>
  <c r="J1089" i="5" s="1"/>
  <c r="V1073" i="5"/>
  <c r="E1073" i="5" s="1"/>
  <c r="X1073" i="5" s="1"/>
  <c r="V1065" i="5"/>
  <c r="V1057" i="5"/>
  <c r="H1057" i="5" s="1"/>
  <c r="V1033" i="5"/>
  <c r="V1021" i="5"/>
  <c r="G1021" i="5" s="1"/>
  <c r="V981" i="5"/>
  <c r="V961" i="5"/>
  <c r="J961" i="5" s="1"/>
  <c r="V957" i="5"/>
  <c r="F957" i="5" s="1"/>
  <c r="V945" i="5"/>
  <c r="I945" i="5" s="1"/>
  <c r="V941" i="5"/>
  <c r="I941" i="5" s="1"/>
  <c r="V933" i="5"/>
  <c r="I933" i="5" s="1"/>
  <c r="V929" i="5"/>
  <c r="I929" i="5" s="1"/>
  <c r="V925" i="5"/>
  <c r="G925" i="5" s="1"/>
  <c r="V921" i="5"/>
  <c r="V881" i="5"/>
  <c r="G881" i="5" s="1"/>
  <c r="V873" i="5"/>
  <c r="R873" i="5" s="1"/>
  <c r="V825" i="5"/>
  <c r="R825" i="5" s="1"/>
  <c r="V821" i="5"/>
  <c r="R821" i="5" s="1"/>
  <c r="V817" i="5"/>
  <c r="R817" i="5" s="1"/>
  <c r="V801" i="5"/>
  <c r="V793" i="5"/>
  <c r="H793" i="5" s="1"/>
  <c r="V777" i="5"/>
  <c r="V761" i="5"/>
  <c r="G761" i="5" s="1"/>
  <c r="V689" i="5"/>
  <c r="I689" i="5" s="1"/>
  <c r="V669" i="5"/>
  <c r="J669" i="5" s="1"/>
  <c r="V661" i="5"/>
  <c r="G661" i="5" s="1"/>
  <c r="V637" i="5"/>
  <c r="G637" i="5" s="1"/>
  <c r="V629" i="5"/>
  <c r="V569" i="5"/>
  <c r="I569" i="5" s="1"/>
  <c r="V561" i="5"/>
  <c r="R561" i="5" s="1"/>
  <c r="V559" i="5"/>
  <c r="H559" i="5" s="1"/>
  <c r="V557" i="5"/>
  <c r="G557" i="5" s="1"/>
  <c r="V553" i="5"/>
  <c r="V551" i="5"/>
  <c r="V549" i="5"/>
  <c r="F549" i="5" s="1"/>
  <c r="V547" i="5"/>
  <c r="F547" i="5" s="1"/>
  <c r="V545" i="5"/>
  <c r="F545" i="5" s="1"/>
  <c r="V541" i="5"/>
  <c r="V537" i="5"/>
  <c r="V535" i="5"/>
  <c r="V533" i="5"/>
  <c r="V529" i="5"/>
  <c r="V525" i="5"/>
  <c r="R525" i="5" s="1"/>
  <c r="V521" i="5"/>
  <c r="V519" i="5"/>
  <c r="F519" i="5" s="1"/>
  <c r="V517" i="5"/>
  <c r="V515" i="5"/>
  <c r="J515" i="5" s="1"/>
  <c r="V513" i="5"/>
  <c r="R513" i="5" s="1"/>
  <c r="V505" i="5"/>
  <c r="V503" i="5"/>
  <c r="E503" i="5" s="1"/>
  <c r="X503" i="5" s="1"/>
  <c r="V501" i="5"/>
  <c r="G501" i="5" s="1"/>
  <c r="V497" i="5"/>
  <c r="V493" i="5"/>
  <c r="V489" i="5"/>
  <c r="V487" i="5"/>
  <c r="I487" i="5" s="1"/>
  <c r="V485" i="5"/>
  <c r="F485" i="5" s="1"/>
  <c r="V481" i="5"/>
  <c r="J481" i="5" s="1"/>
  <c r="V477" i="5"/>
  <c r="G477" i="5" s="1"/>
  <c r="V473" i="5"/>
  <c r="J473" i="5" s="1"/>
  <c r="V471" i="5"/>
  <c r="V469" i="5"/>
  <c r="I469" i="5" s="1"/>
  <c r="V465" i="5"/>
  <c r="V461" i="5"/>
  <c r="V457" i="5"/>
  <c r="V453" i="5"/>
  <c r="H453" i="5" s="1"/>
  <c r="V449" i="5"/>
  <c r="E449" i="5" s="1"/>
  <c r="X449" i="5" s="1"/>
  <c r="V445" i="5"/>
  <c r="V439" i="5"/>
  <c r="H439" i="5" s="1"/>
  <c r="V433" i="5"/>
  <c r="V429" i="5"/>
  <c r="V425" i="5"/>
  <c r="V423" i="5"/>
  <c r="V421" i="5"/>
  <c r="F421" i="5" s="1"/>
  <c r="V417" i="5"/>
  <c r="V411" i="5"/>
  <c r="J411" i="5" s="1"/>
  <c r="V403" i="5"/>
  <c r="V395" i="5"/>
  <c r="E395" i="5" s="1"/>
  <c r="X395" i="5" s="1"/>
  <c r="V387" i="5"/>
  <c r="E387" i="5" s="1"/>
  <c r="X387" i="5" s="1"/>
  <c r="V379" i="5"/>
  <c r="G379" i="5" s="1"/>
  <c r="V371" i="5"/>
  <c r="V363" i="5"/>
  <c r="V347" i="5"/>
  <c r="R347" i="5" s="1"/>
  <c r="V339" i="5"/>
  <c r="J339" i="5" s="1"/>
  <c r="V331" i="5"/>
  <c r="V323" i="5"/>
  <c r="V299" i="5"/>
  <c r="F299" i="5" s="1"/>
  <c r="V291" i="5"/>
  <c r="H291" i="5" s="1"/>
  <c r="V283" i="5"/>
  <c r="V275" i="5"/>
  <c r="V259" i="5"/>
  <c r="R259" i="5" s="1"/>
  <c r="V243" i="5"/>
  <c r="J243" i="5" s="1"/>
  <c r="V235" i="5"/>
  <c r="V227" i="5"/>
  <c r="E227" i="5" s="1"/>
  <c r="X227" i="5" s="1"/>
  <c r="V219" i="5"/>
  <c r="R219" i="5" s="1"/>
  <c r="V203" i="5"/>
  <c r="H203" i="5" s="1"/>
  <c r="V195" i="5"/>
  <c r="V2480" i="5"/>
  <c r="V2452" i="5"/>
  <c r="V2372" i="5"/>
  <c r="R2372" i="5" s="1"/>
  <c r="V2368" i="5"/>
  <c r="V2348" i="5"/>
  <c r="V2328" i="5"/>
  <c r="V2324" i="5"/>
  <c r="V2320" i="5"/>
  <c r="E2320" i="5" s="1"/>
  <c r="X2320" i="5" s="1"/>
  <c r="V2296" i="5"/>
  <c r="G2296" i="5" s="1"/>
  <c r="V2292" i="5"/>
  <c r="H2292" i="5" s="1"/>
  <c r="V2260" i="5"/>
  <c r="E2260" i="5" s="1"/>
  <c r="X2260" i="5" s="1"/>
  <c r="V2232" i="5"/>
  <c r="R2232" i="5" s="1"/>
  <c r="V2228" i="5"/>
  <c r="H2228" i="5" s="1"/>
  <c r="V2212" i="5"/>
  <c r="V2200" i="5"/>
  <c r="H2200" i="5" s="1"/>
  <c r="V2192" i="5"/>
  <c r="V2184" i="5"/>
  <c r="V2180" i="5"/>
  <c r="V2172" i="5"/>
  <c r="J2172" i="5" s="1"/>
  <c r="V2164" i="5"/>
  <c r="V2132" i="5"/>
  <c r="G2132" i="5" s="1"/>
  <c r="V2116" i="5"/>
  <c r="E2116" i="5" s="1"/>
  <c r="X2116" i="5" s="1"/>
  <c r="V2112" i="5"/>
  <c r="I2112" i="5" s="1"/>
  <c r="V2104" i="5"/>
  <c r="V2096" i="5"/>
  <c r="V2076" i="5"/>
  <c r="V2060" i="5"/>
  <c r="V2052" i="5"/>
  <c r="V2036" i="5"/>
  <c r="V2004" i="5"/>
  <c r="V2000" i="5"/>
  <c r="J2000" i="5" s="1"/>
  <c r="V1956" i="5"/>
  <c r="J1956" i="5" s="1"/>
  <c r="V1952" i="5"/>
  <c r="R1952" i="5" s="1"/>
  <c r="V1940" i="5"/>
  <c r="V1920" i="5"/>
  <c r="I1920" i="5" s="1"/>
  <c r="V1916" i="5"/>
  <c r="V1908" i="5"/>
  <c r="V1868" i="5"/>
  <c r="G1868" i="5" s="1"/>
  <c r="V1860" i="5"/>
  <c r="G1860" i="5" s="1"/>
  <c r="V1844" i="5"/>
  <c r="J1844" i="5" s="1"/>
  <c r="V1804" i="5"/>
  <c r="V1796" i="5"/>
  <c r="V1788" i="5"/>
  <c r="E1788" i="5" s="1"/>
  <c r="X1788" i="5" s="1"/>
  <c r="V1776" i="5"/>
  <c r="V1760" i="5"/>
  <c r="J1760" i="5" s="1"/>
  <c r="V1752" i="5"/>
  <c r="V1728" i="5"/>
  <c r="H1728" i="5" s="1"/>
  <c r="V1704" i="5"/>
  <c r="E1704" i="5" s="1"/>
  <c r="X1704" i="5" s="1"/>
  <c r="V1700" i="5"/>
  <c r="V1696" i="5"/>
  <c r="V1692" i="5"/>
  <c r="J1692" i="5" s="1"/>
  <c r="V1684" i="5"/>
  <c r="V1672" i="5"/>
  <c r="E1672" i="5" s="1"/>
  <c r="X1672" i="5" s="1"/>
  <c r="V1668" i="5"/>
  <c r="V1624" i="5"/>
  <c r="R1624" i="5" s="1"/>
  <c r="V1596" i="5"/>
  <c r="V1584" i="5"/>
  <c r="V1564" i="5"/>
  <c r="J1564" i="5" s="1"/>
  <c r="V1556" i="5"/>
  <c r="V1524" i="5"/>
  <c r="V1452" i="5"/>
  <c r="V1448" i="5"/>
  <c r="V1444" i="5"/>
  <c r="J1444" i="5" s="1"/>
  <c r="V1336" i="5"/>
  <c r="F1336" i="5" s="1"/>
  <c r="V1320" i="5"/>
  <c r="V1308" i="5"/>
  <c r="F1308" i="5" s="1"/>
  <c r="V1272" i="5"/>
  <c r="R1272" i="5" s="1"/>
  <c r="V1244" i="5"/>
  <c r="V1240" i="5"/>
  <c r="V1212" i="5"/>
  <c r="R1212" i="5" s="1"/>
  <c r="V1184" i="5"/>
  <c r="V1128" i="5"/>
  <c r="V1084" i="5"/>
  <c r="V1072" i="5"/>
  <c r="V1052" i="5"/>
  <c r="H1052" i="5" s="1"/>
  <c r="V1016" i="5"/>
  <c r="V1012" i="5"/>
  <c r="G1012" i="5" s="1"/>
  <c r="V1008" i="5"/>
  <c r="G1008" i="5" s="1"/>
  <c r="V1004" i="5"/>
  <c r="V996" i="5"/>
  <c r="E996" i="5" s="1"/>
  <c r="X996" i="5" s="1"/>
  <c r="V992" i="5"/>
  <c r="V988" i="5"/>
  <c r="V984" i="5"/>
  <c r="G984" i="5" s="1"/>
  <c r="V980" i="5"/>
  <c r="V972" i="5"/>
  <c r="G972" i="5" s="1"/>
  <c r="V968" i="5"/>
  <c r="R968" i="5" s="1"/>
  <c r="V964" i="5"/>
  <c r="I964" i="5" s="1"/>
  <c r="V952" i="5"/>
  <c r="V948" i="5"/>
  <c r="V944" i="5"/>
  <c r="V940" i="5"/>
  <c r="H940" i="5" s="1"/>
  <c r="V936" i="5"/>
  <c r="V932" i="5"/>
  <c r="F932" i="5" s="1"/>
  <c r="V928" i="5"/>
  <c r="V920" i="5"/>
  <c r="J920" i="5" s="1"/>
  <c r="V916" i="5"/>
  <c r="G916" i="5" s="1"/>
  <c r="V912" i="5"/>
  <c r="V908" i="5"/>
  <c r="V904" i="5"/>
  <c r="E904" i="5" s="1"/>
  <c r="X904" i="5" s="1"/>
  <c r="V896" i="5"/>
  <c r="F896" i="5" s="1"/>
  <c r="V892" i="5"/>
  <c r="J892" i="5" s="1"/>
  <c r="V888" i="5"/>
  <c r="V876" i="5"/>
  <c r="E876" i="5" s="1"/>
  <c r="X876" i="5" s="1"/>
  <c r="V872" i="5"/>
  <c r="H872" i="5" s="1"/>
  <c r="V868" i="5"/>
  <c r="H868" i="5" s="1"/>
  <c r="V860" i="5"/>
  <c r="V856" i="5"/>
  <c r="R856" i="5" s="1"/>
  <c r="V852" i="5"/>
  <c r="V848" i="5"/>
  <c r="V832" i="5"/>
  <c r="I832" i="5" s="1"/>
  <c r="V824" i="5"/>
  <c r="I824" i="5" s="1"/>
  <c r="V820" i="5"/>
  <c r="V816" i="5"/>
  <c r="V812" i="5"/>
  <c r="V808" i="5"/>
  <c r="R808" i="5" s="1"/>
  <c r="V800" i="5"/>
  <c r="V796" i="5"/>
  <c r="V788" i="5"/>
  <c r="V776" i="5"/>
  <c r="I776" i="5" s="1"/>
  <c r="V768" i="5"/>
  <c r="V764" i="5"/>
  <c r="H764" i="5" s="1"/>
  <c r="V760" i="5"/>
  <c r="V756" i="5"/>
  <c r="G756" i="5" s="1"/>
  <c r="V752" i="5"/>
  <c r="V744" i="5"/>
  <c r="V740" i="5"/>
  <c r="V736" i="5"/>
  <c r="H736" i="5" s="1"/>
  <c r="V732" i="5"/>
  <c r="V728" i="5"/>
  <c r="V720" i="5"/>
  <c r="V712" i="5"/>
  <c r="R712" i="5" s="1"/>
  <c r="V708" i="5"/>
  <c r="V700" i="5"/>
  <c r="V692" i="5"/>
  <c r="J692" i="5" s="1"/>
  <c r="V688" i="5"/>
  <c r="I688" i="5" s="1"/>
  <c r="V684" i="5"/>
  <c r="V680" i="5"/>
  <c r="V676" i="5"/>
  <c r="V668" i="5"/>
  <c r="R668" i="5" s="1"/>
  <c r="V664" i="5"/>
  <c r="V660" i="5"/>
  <c r="V656" i="5"/>
  <c r="V652" i="5"/>
  <c r="F652" i="5" s="1"/>
  <c r="V648" i="5"/>
  <c r="V644" i="5"/>
  <c r="V640" i="5"/>
  <c r="V636" i="5"/>
  <c r="H636" i="5" s="1"/>
  <c r="V628" i="5"/>
  <c r="V624" i="5"/>
  <c r="V616" i="5"/>
  <c r="E616" i="5" s="1"/>
  <c r="X616" i="5" s="1"/>
  <c r="V612" i="5"/>
  <c r="H612" i="5" s="1"/>
  <c r="V608" i="5"/>
  <c r="V604" i="5"/>
  <c r="V600" i="5"/>
  <c r="V596" i="5"/>
  <c r="R596" i="5" s="1"/>
  <c r="V592" i="5"/>
  <c r="V588" i="5"/>
  <c r="J588" i="5" s="1"/>
  <c r="V584" i="5"/>
  <c r="G584" i="5" s="1"/>
  <c r="V580" i="5"/>
  <c r="F580" i="5" s="1"/>
  <c r="V576" i="5"/>
  <c r="V572" i="5"/>
  <c r="V568" i="5"/>
  <c r="V564" i="5"/>
  <c r="G383" i="5"/>
  <c r="G305" i="5"/>
  <c r="G187" i="5"/>
  <c r="V2491" i="5"/>
  <c r="H2491" i="5" s="1"/>
  <c r="V2483" i="5"/>
  <c r="V2459" i="5"/>
  <c r="R2459" i="5" s="1"/>
  <c r="V2419" i="5"/>
  <c r="V2411" i="5"/>
  <c r="F2411" i="5" s="1"/>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G2103" i="5" s="1"/>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J1743" i="5" s="1"/>
  <c r="V1739" i="5"/>
  <c r="V1735" i="5"/>
  <c r="V1723" i="5"/>
  <c r="E1723" i="5" s="1"/>
  <c r="X1723" i="5" s="1"/>
  <c r="V1715" i="5"/>
  <c r="R1715" i="5" s="1"/>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G1443" i="5" s="1"/>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I895" i="5" s="1"/>
  <c r="V891" i="5"/>
  <c r="J891" i="5" s="1"/>
  <c r="V887" i="5"/>
  <c r="E887" i="5" s="1"/>
  <c r="X887" i="5" s="1"/>
  <c r="V883" i="5"/>
  <c r="V875" i="5"/>
  <c r="E875" i="5" s="1"/>
  <c r="X875" i="5" s="1"/>
  <c r="V871" i="5"/>
  <c r="J871" i="5" s="1"/>
  <c r="V867" i="5"/>
  <c r="J867" i="5" s="1"/>
  <c r="V859" i="5"/>
  <c r="G859" i="5" s="1"/>
  <c r="V851" i="5"/>
  <c r="I851" i="5" s="1"/>
  <c r="V847" i="5"/>
  <c r="H847" i="5" s="1"/>
  <c r="V839" i="5"/>
  <c r="R839" i="5" s="1"/>
  <c r="V835" i="5"/>
  <c r="G835" i="5" s="1"/>
  <c r="V831" i="5"/>
  <c r="I831" i="5" s="1"/>
  <c r="V827" i="5"/>
  <c r="V823" i="5"/>
  <c r="H823" i="5" s="1"/>
  <c r="V819" i="5"/>
  <c r="J819" i="5" s="1"/>
  <c r="V815" i="5"/>
  <c r="V811" i="5"/>
  <c r="V807" i="5"/>
  <c r="I807" i="5" s="1"/>
  <c r="V799" i="5"/>
  <c r="I799" i="5" s="1"/>
  <c r="V795" i="5"/>
  <c r="J795" i="5" s="1"/>
  <c r="V787" i="5"/>
  <c r="V783" i="5"/>
  <c r="F783" i="5" s="1"/>
  <c r="V779" i="5"/>
  <c r="G779" i="5" s="1"/>
  <c r="V771" i="5"/>
  <c r="E771" i="5" s="1"/>
  <c r="X771" i="5" s="1"/>
  <c r="V763" i="5"/>
  <c r="H763" i="5" s="1"/>
  <c r="V759" i="5"/>
  <c r="F759" i="5" s="1"/>
  <c r="V743" i="5"/>
  <c r="V719" i="5"/>
  <c r="G719" i="5" s="1"/>
  <c r="V715" i="5"/>
  <c r="V707" i="5"/>
  <c r="V695" i="5"/>
  <c r="V691" i="5"/>
  <c r="H691" i="5" s="1"/>
  <c r="V687" i="5"/>
  <c r="J687" i="5" s="1"/>
  <c r="V683" i="5"/>
  <c r="G683" i="5" s="1"/>
  <c r="V667" i="5"/>
  <c r="V663" i="5"/>
  <c r="V659" i="5"/>
  <c r="V651" i="5"/>
  <c r="F651" i="5" s="1"/>
  <c r="V647" i="5"/>
  <c r="G647" i="5" s="1"/>
  <c r="V643" i="5"/>
  <c r="F643" i="5" s="1"/>
  <c r="V639" i="5"/>
  <c r="E639" i="5" s="1"/>
  <c r="X639" i="5" s="1"/>
  <c r="V627" i="5"/>
  <c r="J627" i="5" s="1"/>
  <c r="V615" i="5"/>
  <c r="V611" i="5"/>
  <c r="R611" i="5" s="1"/>
  <c r="V603" i="5"/>
  <c r="H603" i="5" s="1"/>
  <c r="V599" i="5"/>
  <c r="E599" i="5" s="1"/>
  <c r="X599" i="5" s="1"/>
  <c r="V595" i="5"/>
  <c r="V591" i="5"/>
  <c r="G591" i="5" s="1"/>
  <c r="V587" i="5"/>
  <c r="J587" i="5" s="1"/>
  <c r="V583" i="5"/>
  <c r="I583" i="5" s="1"/>
  <c r="V579" i="5"/>
  <c r="I579" i="5" s="1"/>
  <c r="V575" i="5"/>
  <c r="F575" i="5" s="1"/>
  <c r="V571" i="5"/>
  <c r="V567" i="5"/>
  <c r="G567" i="5" s="1"/>
  <c r="V563" i="5"/>
  <c r="I563" i="5" s="1"/>
  <c r="G381" i="5"/>
  <c r="V494" i="5"/>
  <c r="V490" i="5"/>
  <c r="H490" i="5" s="1"/>
  <c r="V458" i="5"/>
  <c r="V382" i="5"/>
  <c r="J382" i="5" s="1"/>
  <c r="V366" i="5"/>
  <c r="V358" i="5"/>
  <c r="J358" i="5" s="1"/>
  <c r="V298" i="5"/>
  <c r="R298" i="5" s="1"/>
  <c r="V294" i="5"/>
  <c r="J294" i="5" s="1"/>
  <c r="V250" i="5"/>
  <c r="V230" i="5"/>
  <c r="J230" i="5" s="1"/>
  <c r="V214" i="5"/>
  <c r="J214" i="5" s="1"/>
  <c r="V178" i="5"/>
  <c r="R178" i="5" s="1"/>
  <c r="V170" i="5"/>
  <c r="G170" i="5" s="1"/>
  <c r="V162" i="5"/>
  <c r="J162" i="5" s="1"/>
  <c r="V158" i="5"/>
  <c r="V146" i="5"/>
  <c r="E146" i="5" s="1"/>
  <c r="X146" i="5" s="1"/>
  <c r="V144" i="5"/>
  <c r="H144" i="5" s="1"/>
  <c r="V142" i="5"/>
  <c r="R142" i="5" s="1"/>
  <c r="V138" i="5"/>
  <c r="G138" i="5" s="1"/>
  <c r="V136" i="5"/>
  <c r="J136" i="5" s="1"/>
  <c r="V130" i="5"/>
  <c r="I130" i="5" s="1"/>
  <c r="V126" i="5"/>
  <c r="F126" i="5" s="1"/>
  <c r="V120" i="5"/>
  <c r="G120" i="5" s="1"/>
  <c r="V114" i="5"/>
  <c r="R114" i="5" s="1"/>
  <c r="V98" i="5"/>
  <c r="V90" i="5"/>
  <c r="G90" i="5" s="1"/>
  <c r="V86" i="5"/>
  <c r="R86" i="5" s="1"/>
  <c r="V82" i="5"/>
  <c r="I82" i="5" s="1"/>
  <c r="V78" i="5"/>
  <c r="E78" i="5" s="1"/>
  <c r="V66" i="5"/>
  <c r="R66" i="5" s="1"/>
  <c r="V64" i="5"/>
  <c r="I64" i="5" s="1"/>
  <c r="V62" i="5"/>
  <c r="G62" i="5" s="1"/>
  <c r="V50" i="5"/>
  <c r="H50" i="5" s="1"/>
  <c r="V46" i="5"/>
  <c r="J46" i="5" s="1"/>
  <c r="V42" i="5"/>
  <c r="H42" i="5" s="1"/>
  <c r="V40" i="5"/>
  <c r="H40" i="5" s="1"/>
  <c r="V34" i="5"/>
  <c r="R34" i="5" s="1"/>
  <c r="V32" i="5"/>
  <c r="F32" i="5" s="1"/>
  <c r="V30" i="5"/>
  <c r="H30" i="5" s="1"/>
  <c r="V24" i="5"/>
  <c r="E24" i="5" s="1"/>
  <c r="X24" i="5" s="1"/>
  <c r="V18" i="5"/>
  <c r="V14" i="5"/>
  <c r="J14" i="5" s="1"/>
  <c r="V10" i="5"/>
  <c r="I10" i="5" s="1"/>
  <c r="V2482" i="5"/>
  <c r="J2482" i="5" s="1"/>
  <c r="V2350" i="5"/>
  <c r="V2334" i="5"/>
  <c r="E2334" i="5" s="1"/>
  <c r="X2334" i="5" s="1"/>
  <c r="V2274" i="5"/>
  <c r="V2006" i="5"/>
  <c r="G2006" i="5" s="1"/>
  <c r="V1986" i="5"/>
  <c r="V1966" i="5"/>
  <c r="H1966" i="5" s="1"/>
  <c r="V1962" i="5"/>
  <c r="V1958" i="5"/>
  <c r="R1958" i="5" s="1"/>
  <c r="V1926" i="5"/>
  <c r="V1922" i="5"/>
  <c r="E1922" i="5" s="1"/>
  <c r="X1922" i="5" s="1"/>
  <c r="V1878" i="5"/>
  <c r="V1866" i="5"/>
  <c r="R1866" i="5" s="1"/>
  <c r="V1838" i="5"/>
  <c r="V1826" i="5"/>
  <c r="H1826" i="5" s="1"/>
  <c r="V1790" i="5"/>
  <c r="V1750" i="5"/>
  <c r="I1750" i="5" s="1"/>
  <c r="V1746" i="5"/>
  <c r="V1742" i="5"/>
  <c r="G1742" i="5" s="1"/>
  <c r="V1738" i="5"/>
  <c r="V1710" i="5"/>
  <c r="G1710" i="5" s="1"/>
  <c r="V1666" i="5"/>
  <c r="V1642" i="5"/>
  <c r="I1642" i="5" s="1"/>
  <c r="V1638" i="5"/>
  <c r="V1590" i="5"/>
  <c r="E1590" i="5" s="1"/>
  <c r="X1590" i="5" s="1"/>
  <c r="V1578" i="5"/>
  <c r="V1574" i="5"/>
  <c r="R1574" i="5" s="1"/>
  <c r="V1566" i="5"/>
  <c r="V1558" i="5"/>
  <c r="H1558" i="5" s="1"/>
  <c r="V1526" i="5"/>
  <c r="V1518" i="5"/>
  <c r="J1518" i="5" s="1"/>
  <c r="V1506" i="5"/>
  <c r="V1490" i="5"/>
  <c r="R1490" i="5" s="1"/>
  <c r="V1470" i="5"/>
  <c r="V1466" i="5"/>
  <c r="G1466" i="5" s="1"/>
  <c r="V1442" i="5"/>
  <c r="V1430" i="5"/>
  <c r="G1430" i="5" s="1"/>
  <c r="V1414" i="5"/>
  <c r="V1406" i="5"/>
  <c r="G1406" i="5" s="1"/>
  <c r="V1402" i="5"/>
  <c r="V1390" i="5"/>
  <c r="G1390" i="5" s="1"/>
  <c r="V1358" i="5"/>
  <c r="V1350" i="5"/>
  <c r="F1350" i="5" s="1"/>
  <c r="V1322" i="5"/>
  <c r="V1302" i="5"/>
  <c r="J1302" i="5" s="1"/>
  <c r="V1278" i="5"/>
  <c r="V1274" i="5"/>
  <c r="J1274" i="5" s="1"/>
  <c r="V1238" i="5"/>
  <c r="V1230" i="5"/>
  <c r="H1230" i="5" s="1"/>
  <c r="V1210" i="5"/>
  <c r="V1174" i="5"/>
  <c r="G1174" i="5" s="1"/>
  <c r="V1150" i="5"/>
  <c r="V1130" i="5"/>
  <c r="E1130" i="5" s="1"/>
  <c r="X1130" i="5" s="1"/>
  <c r="V1090" i="5"/>
  <c r="V1046" i="5"/>
  <c r="F1046" i="5" s="1"/>
  <c r="V998" i="5"/>
  <c r="V970" i="5"/>
  <c r="E970" i="5" s="1"/>
  <c r="X970" i="5" s="1"/>
  <c r="V966" i="5"/>
  <c r="V950" i="5"/>
  <c r="G950" i="5" s="1"/>
  <c r="V946" i="5"/>
  <c r="V930" i="5"/>
  <c r="H930" i="5" s="1"/>
  <c r="V922" i="5"/>
  <c r="V902" i="5"/>
  <c r="E902" i="5" s="1"/>
  <c r="X902" i="5" s="1"/>
  <c r="V898" i="5"/>
  <c r="V894" i="5"/>
  <c r="R894" i="5" s="1"/>
  <c r="V886" i="5"/>
  <c r="V878" i="5"/>
  <c r="G878" i="5" s="1"/>
  <c r="V842" i="5"/>
  <c r="V834" i="5"/>
  <c r="R834" i="5" s="1"/>
  <c r="V830" i="5"/>
  <c r="V826" i="5"/>
  <c r="I826" i="5" s="1"/>
  <c r="V818" i="5"/>
  <c r="V786" i="5"/>
  <c r="J786" i="5" s="1"/>
  <c r="V778" i="5"/>
  <c r="V774" i="5"/>
  <c r="I774" i="5" s="1"/>
  <c r="V770" i="5"/>
  <c r="V758" i="5"/>
  <c r="F758" i="5" s="1"/>
  <c r="V754" i="5"/>
  <c r="V746" i="5"/>
  <c r="J746" i="5" s="1"/>
  <c r="V702" i="5"/>
  <c r="V686" i="5"/>
  <c r="R686" i="5" s="1"/>
  <c r="V670" i="5"/>
  <c r="V666" i="5"/>
  <c r="E666" i="5" s="1"/>
  <c r="X666" i="5" s="1"/>
  <c r="V662" i="5"/>
  <c r="V654" i="5"/>
  <c r="E654" i="5" s="1"/>
  <c r="X654" i="5" s="1"/>
  <c r="V650" i="5"/>
  <c r="V630" i="5"/>
  <c r="H630" i="5" s="1"/>
  <c r="V598" i="5"/>
  <c r="V582" i="5"/>
  <c r="J582" i="5" s="1"/>
  <c r="V578" i="5"/>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I63" i="5"/>
  <c r="G325" i="5"/>
  <c r="H15" i="5"/>
  <c r="I55" i="5"/>
  <c r="H87" i="5"/>
  <c r="F149" i="5"/>
  <c r="H229" i="5"/>
  <c r="G333" i="5"/>
  <c r="I157" i="5"/>
  <c r="J269" i="5"/>
  <c r="G71" i="5"/>
  <c r="F133" i="5"/>
  <c r="F261" i="5"/>
  <c r="F459" i="5"/>
  <c r="J181" i="5"/>
  <c r="F2428" i="5"/>
  <c r="H13" i="5"/>
  <c r="R77" i="5"/>
  <c r="E123" i="5"/>
  <c r="X123" i="5" s="1"/>
  <c r="R187" i="5"/>
  <c r="H839" i="5"/>
  <c r="E37" i="5"/>
  <c r="X37" i="5" s="1"/>
  <c r="G2310" i="5"/>
  <c r="I123" i="5"/>
  <c r="E77" i="5"/>
  <c r="X77" i="5" s="1"/>
  <c r="E69" i="5"/>
  <c r="X69" i="5" s="1"/>
  <c r="R455" i="5"/>
  <c r="F107" i="5"/>
  <c r="I179" i="5"/>
  <c r="R45" i="5"/>
  <c r="I2162" i="5"/>
  <c r="R1580" i="5"/>
  <c r="F187" i="5"/>
  <c r="R53" i="5"/>
  <c r="J69" i="5"/>
  <c r="G85" i="5"/>
  <c r="J93" i="5"/>
  <c r="I155" i="5"/>
  <c r="H187" i="5"/>
  <c r="F455" i="5"/>
  <c r="G823" i="5"/>
  <c r="J139" i="5"/>
  <c r="I147" i="5"/>
  <c r="I2114" i="5"/>
  <c r="E155" i="5"/>
  <c r="X155" i="5" s="1"/>
  <c r="I115" i="5"/>
  <c r="I29" i="5"/>
  <c r="G77" i="5"/>
  <c r="J2098" i="5"/>
  <c r="G1207" i="5"/>
  <c r="R545" i="5"/>
  <c r="I413" i="5"/>
  <c r="G427" i="5"/>
  <c r="R23" i="5"/>
  <c r="G31" i="5"/>
  <c r="H55" i="5"/>
  <c r="G141" i="5"/>
  <c r="I205" i="5"/>
  <c r="R333" i="5"/>
  <c r="G405" i="5"/>
  <c r="H491" i="5"/>
  <c r="R533" i="5"/>
  <c r="G413" i="5"/>
  <c r="G269" i="5"/>
  <c r="J381" i="5"/>
  <c r="F71" i="5"/>
  <c r="E117" i="5"/>
  <c r="X117" i="5" s="1"/>
  <c r="H101" i="5"/>
  <c r="J277" i="5"/>
  <c r="R1548" i="5"/>
  <c r="H2146" i="5"/>
  <c r="F2050" i="5"/>
  <c r="E2456" i="5"/>
  <c r="X2456" i="5" s="1"/>
  <c r="R285" i="5"/>
  <c r="H381" i="5"/>
  <c r="J389" i="5"/>
  <c r="R7" i="5"/>
  <c r="I15"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E1140" i="5"/>
  <c r="X1140" i="5" s="1"/>
  <c r="E2146" i="5"/>
  <c r="X2146" i="5" s="1"/>
  <c r="H2066" i="5"/>
  <c r="I2198" i="5"/>
  <c r="I2388" i="5"/>
  <c r="J1079" i="5"/>
  <c r="R1516" i="5"/>
  <c r="I1848" i="5"/>
  <c r="R2230" i="5"/>
  <c r="E2130" i="5"/>
  <c r="X2130" i="5" s="1"/>
  <c r="E2082" i="5"/>
  <c r="X2082" i="5" s="1"/>
  <c r="I2034" i="5"/>
  <c r="G1079" i="5"/>
  <c r="E1184" i="5"/>
  <c r="X1184" i="5" s="1"/>
  <c r="I1876" i="5"/>
  <c r="F1020" i="5"/>
  <c r="I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F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G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H2219"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F1999" i="5"/>
  <c r="E1999" i="5"/>
  <c r="X1999" i="5" s="1"/>
  <c r="H1999" i="5"/>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J1899" i="5"/>
  <c r="R1891" i="5"/>
  <c r="F1891" i="5"/>
  <c r="J1891" i="5"/>
  <c r="E1891" i="5"/>
  <c r="X1891" i="5" s="1"/>
  <c r="H1891" i="5"/>
  <c r="G1891" i="5"/>
  <c r="I1891" i="5"/>
  <c r="F1863" i="5"/>
  <c r="G1863" i="5"/>
  <c r="J1863" i="5"/>
  <c r="I1863" i="5"/>
  <c r="E1863" i="5"/>
  <c r="X1863" i="5" s="1"/>
  <c r="R1863" i="5"/>
  <c r="H1863" i="5"/>
  <c r="J1847" i="5"/>
  <c r="H1847" i="5"/>
  <c r="E1847" i="5"/>
  <c r="X1847" i="5" s="1"/>
  <c r="H1835" i="5"/>
  <c r="E1835" i="5"/>
  <c r="X1835" i="5" s="1"/>
  <c r="G1835" i="5"/>
  <c r="R1835" i="5"/>
  <c r="I1835" i="5"/>
  <c r="J1835" i="5"/>
  <c r="F1835" i="5"/>
  <c r="F1827" i="5"/>
  <c r="I1827" i="5"/>
  <c r="H1827" i="5"/>
  <c r="R1827" i="5"/>
  <c r="E1827" i="5"/>
  <c r="X1827" i="5" s="1"/>
  <c r="G1827" i="5"/>
  <c r="H1807" i="5"/>
  <c r="E1807" i="5"/>
  <c r="X1807" i="5" s="1"/>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I1735"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I1559" i="5"/>
  <c r="F1547" i="5"/>
  <c r="R1547" i="5"/>
  <c r="I1547" i="5"/>
  <c r="J1547" i="5"/>
  <c r="E1547" i="5"/>
  <c r="X1547" i="5" s="1"/>
  <c r="H1547" i="5"/>
  <c r="G1547" i="5"/>
  <c r="I1523" i="5"/>
  <c r="G1523"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F1899"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G1315" i="5"/>
  <c r="I1315" i="5"/>
  <c r="F1315" i="5"/>
  <c r="H1315" i="5"/>
  <c r="J1315" i="5"/>
  <c r="F1203" i="5"/>
  <c r="I1203" i="5"/>
  <c r="F1123" i="5"/>
  <c r="E1123" i="5"/>
  <c r="X1123" i="5" s="1"/>
  <c r="I1003" i="5"/>
  <c r="R1003" i="5"/>
  <c r="F1003" i="5"/>
  <c r="J995" i="5"/>
  <c r="G995" i="5"/>
  <c r="H995" i="5"/>
  <c r="F995" i="5"/>
  <c r="G975" i="5"/>
  <c r="J975" i="5"/>
  <c r="R975" i="5"/>
  <c r="I975" i="5"/>
  <c r="F975" i="5"/>
  <c r="I967" i="5"/>
  <c r="J967" i="5"/>
  <c r="F967" i="5"/>
  <c r="E967" i="5"/>
  <c r="X967" i="5" s="1"/>
  <c r="G967" i="5"/>
  <c r="I439" i="5"/>
  <c r="G307" i="5"/>
  <c r="H307" i="5"/>
  <c r="I307" i="5"/>
  <c r="J307" i="5"/>
  <c r="E307" i="5"/>
  <c r="X307" i="5" s="1"/>
  <c r="R307" i="5"/>
  <c r="I203" i="5"/>
  <c r="E203" i="5"/>
  <c r="X203" i="5" s="1"/>
  <c r="F45" i="5"/>
  <c r="G45" i="5"/>
  <c r="I45" i="5"/>
  <c r="J45" i="5"/>
  <c r="H45" i="5"/>
  <c r="I995" i="5"/>
  <c r="F307" i="5"/>
  <c r="H339" i="5"/>
  <c r="G839" i="5"/>
  <c r="H975" i="5"/>
  <c r="J1203" i="5"/>
  <c r="R1315" i="5"/>
  <c r="E995" i="5"/>
  <c r="X995" i="5" s="1"/>
  <c r="F1367" i="5"/>
  <c r="J1331" i="5"/>
  <c r="G1331" i="5"/>
  <c r="R1323" i="5"/>
  <c r="E1323" i="5"/>
  <c r="X1323" i="5" s="1"/>
  <c r="J1323" i="5"/>
  <c r="H1323" i="5"/>
  <c r="G1323" i="5"/>
  <c r="F1323" i="5"/>
  <c r="I1323" i="5"/>
  <c r="R1243" i="5"/>
  <c r="I1243" i="5"/>
  <c r="J1195" i="5"/>
  <c r="I1195" i="5"/>
  <c r="R1195" i="5"/>
  <c r="H1195" i="5"/>
  <c r="G1195" i="5"/>
  <c r="F1171" i="5"/>
  <c r="R1171" i="5"/>
  <c r="J1171" i="5"/>
  <c r="H1171" i="5"/>
  <c r="E1171" i="5"/>
  <c r="X1171" i="5" s="1"/>
  <c r="G1171" i="5"/>
  <c r="I1171" i="5"/>
  <c r="F1155" i="5"/>
  <c r="J1155" i="5"/>
  <c r="R1155" i="5"/>
  <c r="E1155" i="5"/>
  <c r="X1155" i="5" s="1"/>
  <c r="H1155" i="5"/>
  <c r="I1155" i="5"/>
  <c r="I1083" i="5"/>
  <c r="F1083" i="5"/>
  <c r="J1083" i="5"/>
  <c r="F1075" i="5"/>
  <c r="I1075" i="5"/>
  <c r="G1075" i="5"/>
  <c r="H1075" i="5"/>
  <c r="R1075" i="5"/>
  <c r="E1075" i="5"/>
  <c r="X1075" i="5" s="1"/>
  <c r="F1027" i="5"/>
  <c r="J1027" i="5"/>
  <c r="F979" i="5"/>
  <c r="R979" i="5"/>
  <c r="H979" i="5"/>
  <c r="J955" i="5"/>
  <c r="G951" i="5"/>
  <c r="G943" i="5"/>
  <c r="J939" i="5"/>
  <c r="G935" i="5"/>
  <c r="R931" i="5"/>
  <c r="E931" i="5"/>
  <c r="X931" i="5" s="1"/>
  <c r="F931" i="5"/>
  <c r="H931" i="5"/>
  <c r="I931" i="5"/>
  <c r="G931" i="5"/>
  <c r="R919" i="5"/>
  <c r="G919" i="5"/>
  <c r="H919" i="5"/>
  <c r="I919" i="5"/>
  <c r="J919" i="5"/>
  <c r="F919" i="5"/>
  <c r="E919" i="5"/>
  <c r="X919" i="5" s="1"/>
  <c r="H911" i="5"/>
  <c r="E911" i="5"/>
  <c r="X911" i="5" s="1"/>
  <c r="I887" i="5"/>
  <c r="J887" i="5"/>
  <c r="H887" i="5"/>
  <c r="R887" i="5"/>
  <c r="G887" i="5"/>
  <c r="F887" i="5"/>
  <c r="R875" i="5"/>
  <c r="G867" i="5"/>
  <c r="F867" i="5"/>
  <c r="I867" i="5"/>
  <c r="H867" i="5"/>
  <c r="R867" i="5"/>
  <c r="G863" i="5"/>
  <c r="E863" i="5"/>
  <c r="X863" i="5" s="1"/>
  <c r="I863" i="5"/>
  <c r="H863" i="5"/>
  <c r="F863" i="5"/>
  <c r="J863" i="5"/>
  <c r="G851" i="5"/>
  <c r="H851" i="5"/>
  <c r="F839" i="5"/>
  <c r="J839" i="5"/>
  <c r="J823" i="5"/>
  <c r="R823" i="5"/>
  <c r="G815" i="5"/>
  <c r="R807" i="5"/>
  <c r="R803" i="5"/>
  <c r="G803" i="5"/>
  <c r="E803" i="5"/>
  <c r="X803" i="5" s="1"/>
  <c r="F803" i="5"/>
  <c r="H803" i="5"/>
  <c r="I803" i="5"/>
  <c r="I795"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R719"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F663" i="5"/>
  <c r="J663" i="5"/>
  <c r="E651" i="5"/>
  <c r="X651" i="5" s="1"/>
  <c r="G651" i="5"/>
  <c r="J651" i="5"/>
  <c r="R651" i="5"/>
  <c r="H651" i="5"/>
  <c r="G643" i="5"/>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E591" i="5"/>
  <c r="X591" i="5" s="1"/>
  <c r="F583" i="5"/>
  <c r="E583" i="5"/>
  <c r="X583" i="5" s="1"/>
  <c r="G583" i="5"/>
  <c r="H583" i="5"/>
  <c r="J583" i="5"/>
  <c r="J575" i="5"/>
  <c r="F567" i="5"/>
  <c r="I567" i="5"/>
  <c r="R567" i="5"/>
  <c r="H567" i="5"/>
  <c r="E567" i="5"/>
  <c r="X567" i="5" s="1"/>
  <c r="I519" i="5"/>
  <c r="E519" i="5"/>
  <c r="X519" i="5" s="1"/>
  <c r="G519" i="5"/>
  <c r="H519" i="5"/>
  <c r="R519" i="5"/>
  <c r="G455" i="5"/>
  <c r="I455" i="5"/>
  <c r="H411" i="5"/>
  <c r="R411" i="5"/>
  <c r="H379" i="5"/>
  <c r="E379" i="5"/>
  <c r="X379" i="5" s="1"/>
  <c r="E355" i="5"/>
  <c r="X355" i="5" s="1"/>
  <c r="J355" i="5"/>
  <c r="H355" i="5"/>
  <c r="R355" i="5"/>
  <c r="F355" i="5"/>
  <c r="G355" i="5"/>
  <c r="I355" i="5"/>
  <c r="R339" i="5"/>
  <c r="I339" i="5"/>
  <c r="J315" i="5"/>
  <c r="H315" i="5"/>
  <c r="R315" i="5"/>
  <c r="G315" i="5"/>
  <c r="E315" i="5"/>
  <c r="X315" i="5" s="1"/>
  <c r="I315" i="5"/>
  <c r="R291" i="5"/>
  <c r="I291" i="5"/>
  <c r="J291" i="5"/>
  <c r="F291" i="5"/>
  <c r="I267" i="5"/>
  <c r="R267" i="5"/>
  <c r="J267" i="5"/>
  <c r="G267" i="5"/>
  <c r="E267" i="5"/>
  <c r="X267" i="5" s="1"/>
  <c r="R251" i="5"/>
  <c r="E251" i="5"/>
  <c r="X251" i="5" s="1"/>
  <c r="F251" i="5"/>
  <c r="J251" i="5"/>
  <c r="G251" i="5"/>
  <c r="I251" i="5"/>
  <c r="H251" i="5"/>
  <c r="R211" i="5"/>
  <c r="I211" i="5"/>
  <c r="G211" i="5"/>
  <c r="J211" i="5"/>
  <c r="H211"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E975" i="5"/>
  <c r="X975" i="5" s="1"/>
  <c r="E807" i="5"/>
  <c r="X807" i="5" s="1"/>
  <c r="H967" i="5"/>
  <c r="F267" i="5"/>
  <c r="I927" i="5"/>
  <c r="G711" i="5"/>
  <c r="H775" i="5"/>
  <c r="R735" i="5"/>
  <c r="I607" i="5"/>
  <c r="E85" i="5"/>
  <c r="X85" i="5" s="1"/>
  <c r="F147" i="5"/>
  <c r="H267" i="5"/>
  <c r="F139" i="5"/>
  <c r="R1027" i="5"/>
  <c r="J803" i="5"/>
  <c r="G731" i="5"/>
  <c r="J599" i="5"/>
  <c r="J1003" i="5"/>
  <c r="J607" i="5"/>
  <c r="H683" i="5"/>
  <c r="R863" i="5"/>
  <c r="G29" i="5"/>
  <c r="G69" i="5"/>
  <c r="F77" i="5"/>
  <c r="F85" i="5"/>
  <c r="F155" i="5"/>
  <c r="J187" i="5"/>
  <c r="I411" i="5"/>
  <c r="J455" i="5"/>
  <c r="H663" i="5"/>
  <c r="R707" i="5"/>
  <c r="I783" i="5"/>
  <c r="I823" i="5"/>
  <c r="F823" i="5"/>
  <c r="E839" i="5"/>
  <c r="X839" i="5" s="1"/>
  <c r="I935" i="5"/>
  <c r="E1331" i="5"/>
  <c r="X1331" i="5" s="1"/>
  <c r="R995" i="5"/>
  <c r="F315" i="5"/>
  <c r="R967" i="5"/>
  <c r="J519" i="5"/>
  <c r="H53" i="5"/>
  <c r="R703" i="5"/>
  <c r="I21" i="5"/>
  <c r="I61" i="5"/>
  <c r="J171" i="5"/>
  <c r="J567" i="5"/>
  <c r="I651" i="5"/>
  <c r="F911" i="5"/>
  <c r="J931" i="5"/>
  <c r="J1075" i="5"/>
  <c r="G1243" i="5"/>
  <c r="E1315" i="5"/>
  <c r="X1315" i="5" s="1"/>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740" i="5"/>
  <c r="R1740" i="5"/>
  <c r="I1716" i="5"/>
  <c r="R1716" i="5"/>
  <c r="I1296" i="5"/>
  <c r="E1296" i="5"/>
  <c r="X1296" i="5" s="1"/>
  <c r="G964" i="5"/>
  <c r="J964" i="5"/>
  <c r="G956" i="5"/>
  <c r="R956" i="5"/>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H1039" i="5"/>
  <c r="G79" i="5"/>
  <c r="E2407" i="5"/>
  <c r="X2407" i="5" s="1"/>
  <c r="J349" i="5"/>
  <c r="G341" i="5"/>
  <c r="I181" i="5"/>
  <c r="H63" i="5"/>
  <c r="I437" i="5"/>
  <c r="F481" i="5"/>
  <c r="J39" i="5"/>
  <c r="R79" i="5"/>
  <c r="G125" i="5"/>
  <c r="H253" i="5"/>
  <c r="E285" i="5"/>
  <c r="X285" i="5" s="1"/>
  <c r="F365" i="5"/>
  <c r="J443" i="5"/>
  <c r="R453" i="5"/>
  <c r="G475" i="5"/>
  <c r="H1296" i="5"/>
  <c r="J301" i="5"/>
  <c r="E165" i="5"/>
  <c r="X165" i="5" s="1"/>
  <c r="E269" i="5"/>
  <c r="X269" i="5" s="1"/>
  <c r="I553" i="5"/>
  <c r="I984" i="5"/>
  <c r="G904" i="5"/>
  <c r="E712" i="5"/>
  <c r="X712"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F2196" i="5"/>
  <c r="I2196" i="5"/>
  <c r="H2196" i="5"/>
  <c r="G2196"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1924" i="5"/>
  <c r="R2178" i="5"/>
  <c r="H1303" i="5"/>
  <c r="F2324"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R2032" i="5"/>
  <c r="H2032" i="5"/>
  <c r="G2032" i="5"/>
  <c r="E2032" i="5"/>
  <c r="X2032" i="5" s="1"/>
  <c r="E1852" i="5"/>
  <c r="X1852" i="5" s="1"/>
  <c r="F2278" i="5"/>
  <c r="H1228" i="5"/>
  <c r="E2246" i="5"/>
  <c r="X2246" i="5" s="1"/>
  <c r="E2196" i="5"/>
  <c r="X2196" i="5" s="1"/>
  <c r="J2100"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H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R900" i="5"/>
  <c r="H900" i="5"/>
  <c r="I900" i="5"/>
  <c r="G900" i="5"/>
  <c r="J900" i="5"/>
  <c r="E892" i="5"/>
  <c r="X892" i="5" s="1"/>
  <c r="H884" i="5"/>
  <c r="G884" i="5"/>
  <c r="R884" i="5"/>
  <c r="J884" i="5"/>
  <c r="I884" i="5"/>
  <c r="F884" i="5"/>
  <c r="G876" i="5"/>
  <c r="J876" i="5"/>
  <c r="I876" i="5"/>
  <c r="F876" i="5"/>
  <c r="R876" i="5"/>
  <c r="G868"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H732" i="5"/>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F668" i="5"/>
  <c r="I668" i="5"/>
  <c r="H668" i="5"/>
  <c r="J668" i="5"/>
  <c r="E668" i="5"/>
  <c r="X668" i="5" s="1"/>
  <c r="R636" i="5"/>
  <c r="E636" i="5"/>
  <c r="X636" i="5" s="1"/>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F1916" i="5"/>
  <c r="G1900" i="5"/>
  <c r="F1052" i="5"/>
  <c r="G1692" i="5"/>
  <c r="E1900" i="5"/>
  <c r="X1900" i="5" s="1"/>
  <c r="G1296" i="5"/>
  <c r="G1444" i="5"/>
  <c r="I1532" i="5"/>
  <c r="H1692" i="5"/>
  <c r="J1180" i="5"/>
  <c r="I349" i="5"/>
  <c r="J425" i="5"/>
  <c r="J213" i="5"/>
  <c r="R421" i="5"/>
  <c r="H197" i="5"/>
  <c r="E101" i="5"/>
  <c r="X101" i="5" s="1"/>
  <c r="G181" i="5"/>
  <c r="J237" i="5"/>
  <c r="H269" i="5"/>
  <c r="E365" i="5"/>
  <c r="X365" i="5" s="1"/>
  <c r="I481" i="5"/>
  <c r="H505" i="5"/>
  <c r="H545" i="5"/>
  <c r="G1064" i="5"/>
  <c r="H748" i="5"/>
  <c r="R640" i="5"/>
  <c r="F780" i="5"/>
  <c r="G792" i="5"/>
  <c r="G668" i="5"/>
  <c r="H704" i="5"/>
  <c r="H149" i="5"/>
  <c r="E523" i="5"/>
  <c r="X523" i="5" s="1"/>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G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I992" i="5"/>
  <c r="R984" i="5"/>
  <c r="E984" i="5"/>
  <c r="X984" i="5" s="1"/>
  <c r="J984" i="5"/>
  <c r="H984" i="5"/>
  <c r="F984" i="5"/>
  <c r="F972" i="5"/>
  <c r="H964" i="5"/>
  <c r="F964" i="5"/>
  <c r="E956" i="5"/>
  <c r="X956" i="5" s="1"/>
  <c r="H956" i="5"/>
  <c r="F956" i="5"/>
  <c r="J956" i="5"/>
  <c r="G928" i="5"/>
  <c r="I920" i="5"/>
  <c r="F920" i="5"/>
  <c r="H920" i="5"/>
  <c r="R912" i="5"/>
  <c r="I912" i="5"/>
  <c r="J904" i="5"/>
  <c r="R904" i="5"/>
  <c r="F904" i="5"/>
  <c r="I904" i="5"/>
  <c r="H904" i="5"/>
  <c r="G888" i="5"/>
  <c r="G880" i="5"/>
  <c r="F880" i="5"/>
  <c r="I880" i="5"/>
  <c r="H880" i="5"/>
  <c r="J880" i="5"/>
  <c r="E880" i="5"/>
  <c r="X880" i="5" s="1"/>
  <c r="I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12" i="5"/>
  <c r="J804" i="5"/>
  <c r="F804" i="5"/>
  <c r="I804" i="5"/>
  <c r="E804" i="5"/>
  <c r="X804" i="5" s="1"/>
  <c r="H804" i="5"/>
  <c r="J796" i="5"/>
  <c r="I796" i="5"/>
  <c r="H788" i="5"/>
  <c r="E780" i="5"/>
  <c r="X780" i="5" s="1"/>
  <c r="J780" i="5"/>
  <c r="I780" i="5"/>
  <c r="G780" i="5"/>
  <c r="H772" i="5"/>
  <c r="G772" i="5"/>
  <c r="J772" i="5"/>
  <c r="F772" i="5"/>
  <c r="I772" i="5"/>
  <c r="R772" i="5"/>
  <c r="J760" i="5"/>
  <c r="R744" i="5"/>
  <c r="G744" i="5"/>
  <c r="J744" i="5"/>
  <c r="E736" i="5"/>
  <c r="X736" i="5" s="1"/>
  <c r="J736" i="5"/>
  <c r="F736" i="5"/>
  <c r="R736" i="5"/>
  <c r="G736" i="5"/>
  <c r="I736" i="5"/>
  <c r="E728" i="5"/>
  <c r="X728" i="5" s="1"/>
  <c r="F728" i="5"/>
  <c r="H720" i="5"/>
  <c r="E708" i="5"/>
  <c r="X708" i="5" s="1"/>
  <c r="G700" i="5"/>
  <c r="F700" i="5"/>
  <c r="E700" i="5"/>
  <c r="X700" i="5" s="1"/>
  <c r="R688" i="5"/>
  <c r="J688" i="5"/>
  <c r="E688" i="5"/>
  <c r="X688" i="5" s="1"/>
  <c r="H688" i="5"/>
  <c r="G688" i="5"/>
  <c r="I680" i="5"/>
  <c r="F680" i="5"/>
  <c r="J680" i="5"/>
  <c r="H680" i="5"/>
  <c r="R672" i="5"/>
  <c r="H672" i="5"/>
  <c r="I672" i="5"/>
  <c r="J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F600" i="5"/>
  <c r="J592" i="5"/>
  <c r="J584" i="5"/>
  <c r="F568" i="5"/>
  <c r="H555" i="5"/>
  <c r="I555" i="5"/>
  <c r="R555" i="5"/>
  <c r="J555" i="5"/>
  <c r="I373" i="5"/>
  <c r="G373" i="5"/>
  <c r="H341" i="5"/>
  <c r="R341" i="5"/>
  <c r="F157" i="5"/>
  <c r="J157" i="5"/>
  <c r="G157" i="5"/>
  <c r="H157" i="5"/>
  <c r="F94" i="5"/>
  <c r="E94" i="5"/>
  <c r="X94" i="5" s="1"/>
  <c r="R94" i="5"/>
  <c r="G94" i="5"/>
  <c r="J94" i="5"/>
  <c r="G63" i="5"/>
  <c r="R63" i="5"/>
  <c r="E553" i="5"/>
  <c r="X553" i="5" s="1"/>
  <c r="G553" i="5"/>
  <c r="H441" i="5"/>
  <c r="R441" i="5"/>
  <c r="F417" i="5"/>
  <c r="H47" i="5"/>
  <c r="E507" i="5"/>
  <c r="X507" i="5" s="1"/>
  <c r="G533" i="5"/>
  <c r="J261" i="5"/>
  <c r="F7" i="5"/>
  <c r="I505" i="5"/>
  <c r="E229" i="5"/>
  <c r="X229" i="5" s="1"/>
  <c r="R349" i="5"/>
  <c r="F381" i="5"/>
  <c r="E555" i="5"/>
  <c r="X555" i="5" s="1"/>
  <c r="J523" i="5"/>
  <c r="I427" i="5"/>
  <c r="G221" i="5"/>
  <c r="E481" i="5"/>
  <c r="X481" i="5" s="1"/>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E533" i="5"/>
  <c r="X533" i="5" s="1"/>
  <c r="H533" i="5"/>
  <c r="E473" i="5"/>
  <c r="X473" i="5" s="1"/>
  <c r="E425" i="5"/>
  <c r="X425" i="5" s="1"/>
  <c r="F63" i="5"/>
  <c r="H509" i="5"/>
  <c r="R213" i="5"/>
  <c r="H437" i="5"/>
  <c r="I221" i="5"/>
  <c r="R181" i="5"/>
  <c r="G523" i="5"/>
  <c r="F197" i="5"/>
  <c r="E39" i="5"/>
  <c r="X39" i="5" s="1"/>
  <c r="R71" i="5"/>
  <c r="R101" i="5"/>
  <c r="H125" i="5"/>
  <c r="J133" i="5"/>
  <c r="I189" i="5"/>
  <c r="J189" i="5"/>
  <c r="R253" i="5"/>
  <c r="I285" i="5"/>
  <c r="I341" i="5"/>
  <c r="J365" i="5"/>
  <c r="H373" i="5"/>
  <c r="R443" i="5"/>
  <c r="I459" i="5"/>
  <c r="R461" i="5"/>
  <c r="I475" i="5"/>
  <c r="F505" i="5"/>
  <c r="G539" i="5"/>
  <c r="E1052" i="5"/>
  <c r="X1052" i="5" s="1"/>
  <c r="I1556" i="5"/>
  <c r="E1564" i="5"/>
  <c r="X1564" i="5" s="1"/>
  <c r="J1900" i="5"/>
  <c r="F1444" i="5"/>
  <c r="F1532" i="5"/>
  <c r="F1692" i="5"/>
  <c r="E505" i="5"/>
  <c r="X505" i="5" s="1"/>
  <c r="J285" i="5"/>
  <c r="R437" i="5"/>
  <c r="G509" i="5"/>
  <c r="H325" i="5"/>
  <c r="G1248" i="5"/>
  <c r="H181" i="5"/>
  <c r="G213" i="5"/>
  <c r="I245" i="5"/>
  <c r="I441" i="5"/>
  <c r="G481" i="5"/>
  <c r="R553" i="5"/>
  <c r="R1064" i="5"/>
  <c r="R1180" i="5"/>
  <c r="E692" i="5"/>
  <c r="X692" i="5" s="1"/>
  <c r="F960" i="5"/>
  <c r="G660" i="5"/>
  <c r="E920" i="5"/>
  <c r="X920" i="5" s="1"/>
  <c r="F776" i="5"/>
  <c r="E836" i="5"/>
  <c r="X836" i="5" s="1"/>
  <c r="H632" i="5"/>
  <c r="H848" i="5"/>
  <c r="J672" i="5"/>
  <c r="J1000" i="5"/>
  <c r="F1004" i="5"/>
  <c r="G912" i="5"/>
  <c r="I523" i="5"/>
  <c r="R964" i="5"/>
  <c r="R804" i="5"/>
  <c r="H94" i="5"/>
  <c r="G564" i="5"/>
  <c r="E572" i="5"/>
  <c r="X572" i="5" s="1"/>
  <c r="J580" i="5"/>
  <c r="G612" i="5"/>
  <c r="E660" i="5"/>
  <c r="X660" i="5" s="1"/>
  <c r="E672" i="5"/>
  <c r="X672" i="5" s="1"/>
  <c r="F688" i="5"/>
  <c r="H700" i="5"/>
  <c r="E748" i="5"/>
  <c r="X748" i="5" s="1"/>
  <c r="I756" i="5"/>
  <c r="E772" i="5"/>
  <c r="X772" i="5" s="1"/>
  <c r="H784" i="5"/>
  <c r="I792" i="5"/>
  <c r="I808" i="5"/>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E1764" i="5"/>
  <c r="X1764" i="5" s="1"/>
  <c r="F1764" i="5"/>
  <c r="R1764" i="5"/>
  <c r="I1752" i="5"/>
  <c r="E1740" i="5"/>
  <c r="X1740" i="5" s="1"/>
  <c r="F1740" i="5"/>
  <c r="R1736" i="5"/>
  <c r="H1736" i="5"/>
  <c r="R1728" i="5"/>
  <c r="J1728" i="5"/>
  <c r="I1724" i="5"/>
  <c r="J1724" i="5"/>
  <c r="H1724" i="5"/>
  <c r="R1724" i="5"/>
  <c r="J1716" i="5"/>
  <c r="F1716" i="5"/>
  <c r="E1716" i="5"/>
  <c r="X1716" i="5" s="1"/>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G1084" i="5"/>
  <c r="J1532" i="5"/>
  <c r="H1492"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H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I2025" i="5"/>
  <c r="F2005" i="5"/>
  <c r="H2005" i="5"/>
  <c r="I2005" i="5"/>
  <c r="F1981" i="5"/>
  <c r="G1981" i="5"/>
  <c r="H1949" i="5"/>
  <c r="J1949" i="5"/>
  <c r="R1949" i="5"/>
  <c r="F1949" i="5"/>
  <c r="G1925" i="5"/>
  <c r="E1925" i="5"/>
  <c r="X1925" i="5" s="1"/>
  <c r="F1925" i="5"/>
  <c r="H1925" i="5"/>
  <c r="I1925" i="5"/>
  <c r="J1925" i="5"/>
  <c r="I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H1385" i="5"/>
  <c r="R1629" i="5"/>
  <c r="R1677" i="5"/>
  <c r="I1797" i="5"/>
  <c r="H1873" i="5"/>
  <c r="R2057" i="5"/>
  <c r="E2037" i="5"/>
  <c r="X2037" i="5" s="1"/>
  <c r="G2325" i="5"/>
  <c r="G1141"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I2321" i="5"/>
  <c r="J2313" i="5"/>
  <c r="E2313" i="5"/>
  <c r="X2313" i="5" s="1"/>
  <c r="G2313" i="5"/>
  <c r="I2313" i="5"/>
  <c r="R2313" i="5"/>
  <c r="I2245" i="5"/>
  <c r="R2233" i="5"/>
  <c r="J2229" i="5"/>
  <c r="G2229" i="5"/>
  <c r="F2229" i="5"/>
  <c r="H2229" i="5"/>
  <c r="R2229" i="5"/>
  <c r="E2229" i="5"/>
  <c r="X2229" i="5" s="1"/>
  <c r="H2213" i="5"/>
  <c r="R2201" i="5"/>
  <c r="R2189" i="5"/>
  <c r="E2185" i="5"/>
  <c r="X2185" i="5" s="1"/>
  <c r="H2185" i="5"/>
  <c r="R2137" i="5"/>
  <c r="F2137" i="5"/>
  <c r="H2137" i="5"/>
  <c r="E2137" i="5"/>
  <c r="X2137" i="5" s="1"/>
  <c r="J2137" i="5"/>
  <c r="G2137" i="5"/>
  <c r="R2109" i="5"/>
  <c r="F2109" i="5"/>
  <c r="E2109" i="5"/>
  <c r="X2109" i="5" s="1"/>
  <c r="H2109" i="5"/>
  <c r="I2109" i="5"/>
  <c r="J2109" i="5"/>
  <c r="H2073"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H961" i="5"/>
  <c r="I953" i="5"/>
  <c r="F953" i="5"/>
  <c r="E953" i="5"/>
  <c r="X953" i="5" s="1"/>
  <c r="J941" i="5"/>
  <c r="E929" i="5"/>
  <c r="X929"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R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109" i="5"/>
  <c r="E1125" i="5"/>
  <c r="X1125" i="5" s="1"/>
  <c r="G1221" i="5"/>
  <c r="J1317" i="5"/>
  <c r="E1325" i="5"/>
  <c r="X1325" i="5" s="1"/>
  <c r="I1385" i="5"/>
  <c r="R1925" i="5"/>
  <c r="F1969" i="5"/>
  <c r="I2137" i="5"/>
  <c r="J2169" i="5"/>
  <c r="I2229" i="5"/>
  <c r="F2341" i="5"/>
  <c r="I1141" i="5"/>
  <c r="R1753" i="5"/>
  <c r="J2457" i="5"/>
  <c r="J797" i="5"/>
  <c r="H407" i="5"/>
  <c r="H909" i="5"/>
  <c r="I937" i="5"/>
  <c r="F2293" i="5"/>
  <c r="F989" i="5"/>
  <c r="R175" i="5"/>
  <c r="R207" i="5"/>
  <c r="F335" i="5"/>
  <c r="I60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I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E158" i="5"/>
  <c r="X158" i="5" s="1"/>
  <c r="E150" i="5"/>
  <c r="X150" i="5" s="1"/>
  <c r="J150" i="5"/>
  <c r="G150" i="5"/>
  <c r="I150" i="5"/>
  <c r="H150" i="5"/>
  <c r="R150"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G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H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G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J1402" i="5"/>
  <c r="H1402" i="5"/>
  <c r="F1378" i="5"/>
  <c r="H1378" i="5"/>
  <c r="J1378" i="5"/>
  <c r="G1378" i="5"/>
  <c r="R1378" i="5"/>
  <c r="I1378" i="5"/>
  <c r="E1378" i="5"/>
  <c r="X1378" i="5" s="1"/>
  <c r="I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G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F2354" i="5"/>
  <c r="G1108" i="5"/>
  <c r="I1108" i="5"/>
  <c r="R2478" i="5"/>
  <c r="H2446" i="5"/>
  <c r="F361" i="5"/>
  <c r="H409" i="5"/>
  <c r="I19"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R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G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H1526" i="5"/>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H1278" i="5"/>
  <c r="J1270" i="5"/>
  <c r="G1270" i="5"/>
  <c r="H1270" i="5"/>
  <c r="I1258" i="5"/>
  <c r="F1258" i="5"/>
  <c r="H1258" i="5"/>
  <c r="G1258" i="5"/>
  <c r="E1258" i="5"/>
  <c r="X1258" i="5" s="1"/>
  <c r="J1258" i="5"/>
  <c r="R1258" i="5"/>
  <c r="R1230" i="5"/>
  <c r="R1218" i="5"/>
  <c r="J1218" i="5"/>
  <c r="G1218" i="5"/>
  <c r="E1218" i="5"/>
  <c r="X1218" i="5" s="1"/>
  <c r="F1218" i="5"/>
  <c r="I1218" i="5"/>
  <c r="F1210" i="5"/>
  <c r="G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E922" i="5"/>
  <c r="X922" i="5" s="1"/>
  <c r="F914" i="5"/>
  <c r="R914" i="5"/>
  <c r="E914" i="5"/>
  <c r="X914" i="5" s="1"/>
  <c r="J914" i="5"/>
  <c r="H914" i="5"/>
  <c r="I914" i="5"/>
  <c r="G914" i="5"/>
  <c r="H902" i="5"/>
  <c r="R902" i="5"/>
  <c r="F902" i="5"/>
  <c r="I902" i="5"/>
  <c r="J902" i="5"/>
  <c r="G902" i="5"/>
  <c r="F894" i="5"/>
  <c r="F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H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R778" i="5"/>
  <c r="F774" i="5"/>
  <c r="J774" i="5"/>
  <c r="E774" i="5"/>
  <c r="X774" i="5" s="1"/>
  <c r="R774" i="5"/>
  <c r="G774" i="5"/>
  <c r="H774" i="5"/>
  <c r="R766" i="5"/>
  <c r="J766" i="5"/>
  <c r="I766" i="5"/>
  <c r="G766" i="5"/>
  <c r="E766" i="5"/>
  <c r="X766" i="5" s="1"/>
  <c r="F766" i="5"/>
  <c r="H766" i="5"/>
  <c r="E754" i="5"/>
  <c r="X754" i="5" s="1"/>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F670" i="5"/>
  <c r="H662" i="5"/>
  <c r="E662" i="5"/>
  <c r="X662" i="5" s="1"/>
  <c r="G662" i="5"/>
  <c r="J662" i="5"/>
  <c r="R658" i="5"/>
  <c r="E658" i="5"/>
  <c r="X658" i="5" s="1"/>
  <c r="H658" i="5"/>
  <c r="I658" i="5"/>
  <c r="F658" i="5"/>
  <c r="G658" i="5"/>
  <c r="J658" i="5"/>
  <c r="E650" i="5"/>
  <c r="X650" i="5" s="1"/>
  <c r="G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J578" i="5"/>
  <c r="R570" i="5"/>
  <c r="I570" i="5"/>
  <c r="G570" i="5"/>
  <c r="F570" i="5"/>
  <c r="E570" i="5"/>
  <c r="X570" i="5" s="1"/>
  <c r="H570" i="5"/>
  <c r="J562" i="5"/>
  <c r="H562" i="5"/>
  <c r="G562" i="5"/>
  <c r="F562" i="5"/>
  <c r="E562" i="5"/>
  <c r="X562" i="5" s="1"/>
  <c r="R562"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F74" i="5"/>
  <c r="G74" i="5"/>
  <c r="H74" i="5"/>
  <c r="I74" i="5"/>
  <c r="E74" i="5"/>
  <c r="X74" i="5" s="1"/>
  <c r="J74" i="5"/>
  <c r="R74" i="5"/>
  <c r="E72" i="5"/>
  <c r="X72" i="5" s="1"/>
  <c r="J72" i="5"/>
  <c r="F72" i="5"/>
  <c r="G72" i="5"/>
  <c r="I72" i="5"/>
  <c r="H72" i="5"/>
  <c r="R72" i="5"/>
  <c r="G70" i="5"/>
  <c r="H70" i="5"/>
  <c r="J70" i="5"/>
  <c r="I70" i="5"/>
  <c r="R70" i="5"/>
  <c r="E70" i="5"/>
  <c r="X70" i="5" s="1"/>
  <c r="F70" i="5"/>
  <c r="F66" i="5"/>
  <c r="H66" i="5"/>
  <c r="I66" i="5"/>
  <c r="G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R48" i="5"/>
  <c r="H48" i="5"/>
  <c r="E48" i="5"/>
  <c r="X48" i="5" s="1"/>
  <c r="F48" i="5"/>
  <c r="G48" i="5"/>
  <c r="J48" i="5"/>
  <c r="I48" i="5"/>
  <c r="H46" i="5"/>
  <c r="E46" i="5"/>
  <c r="X46" i="5" s="1"/>
  <c r="F46" i="5"/>
  <c r="R42" i="5"/>
  <c r="G42" i="5"/>
  <c r="F42" i="5"/>
  <c r="I42" i="5"/>
  <c r="J42" i="5"/>
  <c r="I38" i="5"/>
  <c r="G38" i="5"/>
  <c r="R38" i="5"/>
  <c r="E38" i="5"/>
  <c r="X38" i="5" s="1"/>
  <c r="H38" i="5"/>
  <c r="J38" i="5"/>
  <c r="F38" i="5"/>
  <c r="I32" i="5"/>
  <c r="J32" i="5"/>
  <c r="F30" i="5"/>
  <c r="E30" i="5"/>
  <c r="X30" i="5" s="1"/>
  <c r="J30" i="5"/>
  <c r="R30" i="5"/>
  <c r="I30" i="5"/>
  <c r="J24" i="5"/>
  <c r="H24" i="5"/>
  <c r="I24" i="5"/>
  <c r="R22" i="5"/>
  <c r="I22" i="5"/>
  <c r="F22" i="5"/>
  <c r="J22" i="5"/>
  <c r="H22" i="5"/>
  <c r="E22" i="5"/>
  <c r="X22" i="5" s="1"/>
  <c r="G22" i="5"/>
  <c r="E16" i="5"/>
  <c r="X16" i="5" s="1"/>
  <c r="I16" i="5"/>
  <c r="G16" i="5"/>
  <c r="F16" i="5"/>
  <c r="R16" i="5"/>
  <c r="H16" i="5"/>
  <c r="H14" i="5"/>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G2478" i="5"/>
  <c r="H2334" i="5"/>
  <c r="E2354" i="5"/>
  <c r="X2354" i="5" s="1"/>
  <c r="H2338" i="5"/>
  <c r="J2274" i="5"/>
  <c r="F1108" i="5"/>
  <c r="E2478" i="5"/>
  <c r="X2478" i="5" s="1"/>
  <c r="I2446"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I2329" i="5"/>
  <c r="R2337" i="5"/>
  <c r="F2345" i="5"/>
  <c r="J2361" i="5"/>
  <c r="I2365" i="5"/>
  <c r="R2381" i="5"/>
  <c r="R2385" i="5"/>
  <c r="E2405" i="5"/>
  <c r="X2405" i="5" s="1"/>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G2249" i="5"/>
  <c r="H2305" i="5"/>
  <c r="F2329" i="5"/>
  <c r="J2337" i="5"/>
  <c r="G2337" i="5"/>
  <c r="G2345" i="5"/>
  <c r="E2365" i="5"/>
  <c r="X2365" i="5" s="1"/>
  <c r="G2369" i="5"/>
  <c r="E2369" i="5"/>
  <c r="X2369" i="5" s="1"/>
  <c r="F2381" i="5"/>
  <c r="G2385" i="5"/>
  <c r="I2405" i="5"/>
  <c r="R2405" i="5"/>
  <c r="R2409" i="5"/>
  <c r="H2425" i="5"/>
  <c r="F2441" i="5"/>
  <c r="H2445" i="5"/>
  <c r="G2445" i="5"/>
  <c r="R2453" i="5"/>
  <c r="E2453" i="5"/>
  <c r="X2453" i="5" s="1"/>
  <c r="E2465" i="5"/>
  <c r="X2465" i="5" s="1"/>
  <c r="J2469" i="5"/>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I2425" i="5"/>
  <c r="R2425" i="5"/>
  <c r="J2445" i="5"/>
  <c r="G2453" i="5"/>
  <c r="G2465" i="5"/>
  <c r="E2481" i="5"/>
  <c r="X2481" i="5" s="1"/>
  <c r="R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F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F1141" i="5"/>
  <c r="E1141" i="5"/>
  <c r="X1141" i="5" s="1"/>
  <c r="E1129" i="5"/>
  <c r="X1129" i="5" s="1"/>
  <c r="F1129" i="5"/>
  <c r="I1117" i="5"/>
  <c r="R1117" i="5"/>
  <c r="F1117" i="5"/>
  <c r="H1117" i="5"/>
  <c r="R1089" i="5"/>
  <c r="R1073" i="5"/>
  <c r="F1073"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E881" i="5"/>
  <c r="X881" i="5" s="1"/>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H1218" i="5"/>
  <c r="R1206" i="5"/>
  <c r="G1966" i="5"/>
  <c r="G1854" i="5"/>
  <c r="R1814" i="5"/>
  <c r="R1262" i="5"/>
  <c r="R1270" i="5"/>
  <c r="J1622" i="5"/>
  <c r="H1126" i="5"/>
  <c r="G1814" i="5"/>
  <c r="G1346" i="5"/>
  <c r="G1990" i="5"/>
  <c r="F1870" i="5"/>
  <c r="I1990" i="5"/>
  <c r="R1462" i="5"/>
  <c r="G1730" i="5"/>
  <c r="G1290" i="5"/>
  <c r="R1290" i="5"/>
  <c r="I1638" i="5"/>
  <c r="G1154" i="5"/>
  <c r="E1270" i="5"/>
  <c r="X1270" i="5" s="1"/>
  <c r="G1114" i="5"/>
  <c r="I1262" i="5"/>
  <c r="G1282"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R40" i="5"/>
  <c r="E40" i="5"/>
  <c r="X40" i="5" s="1"/>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J957" i="5"/>
  <c r="G745" i="5"/>
  <c r="E705" i="5"/>
  <c r="X705" i="5" s="1"/>
  <c r="F705"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F1957" i="5"/>
  <c r="H1910" i="5"/>
  <c r="G1732" i="5"/>
  <c r="R1678" i="5"/>
  <c r="F1624" i="5"/>
  <c r="H1624" i="5"/>
  <c r="I1486" i="5"/>
  <c r="G1740" i="5"/>
  <c r="G2264" i="5"/>
  <c r="G1974" i="5"/>
  <c r="J1910" i="5"/>
  <c r="G1744" i="5"/>
  <c r="G2225" i="5"/>
  <c r="G1933" i="5"/>
  <c r="I1868" i="5"/>
  <c r="H1868" i="5"/>
  <c r="G1806" i="5"/>
  <c r="F1760" i="5"/>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E2232" i="5"/>
  <c r="X2232" i="5" s="1"/>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R2104" i="5"/>
  <c r="H2148" i="5"/>
  <c r="I1020" i="5"/>
  <c r="I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S212" i="5"/>
  <c r="S196" i="5"/>
  <c r="S188" i="5"/>
  <c r="T211" i="5"/>
  <c r="T207" i="5"/>
  <c r="T199" i="5"/>
  <c r="T191" i="5"/>
  <c r="T189" i="5"/>
  <c r="T202" i="5"/>
  <c r="T194" i="5"/>
  <c r="S213" i="5"/>
  <c r="S209" i="5"/>
  <c r="S205" i="5"/>
  <c r="S201" i="5"/>
  <c r="S193" i="5"/>
  <c r="S189" i="5"/>
  <c r="T212" i="5"/>
  <c r="T200" i="5"/>
  <c r="T196" i="5"/>
  <c r="T188" i="5"/>
  <c r="S211" i="5"/>
  <c r="S203" i="5"/>
  <c r="S191" i="5"/>
  <c r="T197" i="5"/>
  <c r="T193" i="5"/>
  <c r="T206" i="5"/>
  <c r="S197" i="5"/>
  <c r="S214" i="5"/>
  <c r="S210" i="5"/>
  <c r="S206" i="5"/>
  <c r="S202" i="5"/>
  <c r="S194" i="5"/>
  <c r="T213" i="5"/>
  <c r="T209" i="5"/>
  <c r="T205" i="5"/>
  <c r="T210" i="5"/>
  <c r="T214" i="5"/>
  <c r="T198" i="5"/>
  <c r="T192" i="5"/>
  <c r="T201" i="5"/>
  <c r="T187" i="5"/>
  <c r="S187" i="5"/>
  <c r="T186" i="5"/>
  <c r="S186" i="5"/>
  <c r="S11" i="5"/>
  <c r="S89" i="5"/>
  <c r="S181" i="5"/>
  <c r="T128" i="5"/>
  <c r="T178" i="5"/>
  <c r="S39" i="5"/>
  <c r="S40" i="5"/>
  <c r="T16" i="5"/>
  <c r="T87" i="5"/>
  <c r="S30" i="5"/>
  <c r="S29" i="5"/>
  <c r="S19" i="5"/>
  <c r="S36" i="5"/>
  <c r="T97" i="5"/>
  <c r="S96" i="5"/>
  <c r="T60" i="5"/>
  <c r="T108" i="5"/>
  <c r="S157" i="5"/>
  <c r="T70" i="5"/>
  <c r="S73" i="5"/>
  <c r="T113" i="5"/>
  <c r="T64" i="5"/>
  <c r="T82" i="5"/>
  <c r="S23" i="5"/>
  <c r="S20" i="5"/>
  <c r="T141" i="5"/>
  <c r="T23" i="5"/>
  <c r="S143" i="5"/>
  <c r="S13" i="5"/>
  <c r="T134" i="5"/>
  <c r="S16" i="5"/>
  <c r="T79" i="5"/>
  <c r="S64" i="5"/>
  <c r="T7" i="5"/>
  <c r="T29" i="5"/>
  <c r="T145" i="5"/>
  <c r="S139" i="5"/>
  <c r="S92" i="5"/>
  <c r="T21" i="5"/>
  <c r="S5" i="5"/>
  <c r="S127" i="5"/>
  <c r="T183" i="5"/>
  <c r="S176" i="5"/>
  <c r="S37" i="5"/>
  <c r="T35" i="5"/>
  <c r="T143" i="5"/>
  <c r="S125" i="5"/>
  <c r="S115" i="5"/>
  <c r="S152" i="5"/>
  <c r="T176" i="5"/>
  <c r="T122" i="5"/>
  <c r="T184" i="5"/>
  <c r="T152" i="5"/>
  <c r="T155" i="5"/>
  <c r="S27" i="5"/>
  <c r="S105" i="5"/>
  <c r="T56" i="5"/>
  <c r="T19" i="5"/>
  <c r="S175" i="5"/>
  <c r="S71" i="5"/>
  <c r="S72" i="5"/>
  <c r="T104" i="5"/>
  <c r="T119" i="5"/>
  <c r="S82" i="5"/>
  <c r="S45" i="5"/>
  <c r="S35" i="5"/>
  <c r="S52" i="5"/>
  <c r="T91" i="5"/>
  <c r="S112" i="5"/>
  <c r="T57" i="5"/>
  <c r="T25" i="5"/>
  <c r="T94" i="5"/>
  <c r="T88" i="5"/>
  <c r="T89" i="5"/>
  <c r="T72" i="5"/>
  <c r="T135" i="5"/>
  <c r="T96" i="5"/>
  <c r="T129" i="5"/>
  <c r="T93" i="5"/>
  <c r="S134" i="5"/>
  <c r="T142" i="5"/>
  <c r="T120" i="5"/>
  <c r="T17" i="5"/>
  <c r="T20" i="5"/>
  <c r="S146" i="5"/>
  <c r="S183" i="5"/>
  <c r="S149" i="5"/>
  <c r="T13" i="5"/>
  <c r="S173" i="5"/>
  <c r="T42" i="5"/>
  <c r="S122" i="5"/>
  <c r="T22" i="5"/>
  <c r="S129" i="5"/>
  <c r="S62" i="5"/>
  <c r="T177" i="5"/>
  <c r="T125" i="5"/>
  <c r="T140" i="5"/>
  <c r="S114" i="5"/>
  <c r="T114" i="5"/>
  <c r="T148" i="5"/>
  <c r="T127" i="5"/>
  <c r="S182" i="5"/>
  <c r="S126" i="5"/>
  <c r="T162" i="5"/>
  <c r="S133" i="5"/>
  <c r="T28" i="5"/>
  <c r="T133" i="5"/>
  <c r="T10" i="5"/>
  <c r="S106" i="5"/>
  <c r="T182" i="5"/>
  <c r="S113" i="5"/>
  <c r="T175" i="5"/>
  <c r="T126" i="5"/>
  <c r="T68" i="5"/>
  <c r="T121" i="5"/>
  <c r="S177" i="5"/>
  <c r="S43" i="5"/>
  <c r="S137" i="5"/>
  <c r="T43" i="5"/>
  <c r="T55" i="5"/>
  <c r="T86" i="5"/>
  <c r="S87" i="5"/>
  <c r="S88" i="5"/>
  <c r="T136" i="5"/>
  <c r="T9" i="5"/>
  <c r="S138" i="5"/>
  <c r="S61" i="5"/>
  <c r="S51" i="5"/>
  <c r="S84" i="5"/>
  <c r="T53" i="5"/>
  <c r="S128" i="5"/>
  <c r="T8" i="5"/>
  <c r="T153" i="5"/>
  <c r="S150" i="5"/>
  <c r="S171" i="5"/>
  <c r="S41" i="5"/>
  <c r="T49" i="5"/>
  <c r="T84" i="5"/>
  <c r="T157" i="5"/>
  <c r="T26" i="5"/>
  <c r="T169" i="5"/>
  <c r="T69" i="5"/>
  <c r="T100" i="5"/>
  <c r="S15" i="5"/>
  <c r="S162" i="5"/>
  <c r="T46" i="5"/>
  <c r="S145" i="5"/>
  <c r="S102" i="5"/>
  <c r="S12" i="5"/>
  <c r="S185" i="5"/>
  <c r="T58" i="5"/>
  <c r="T52" i="5"/>
  <c r="T165" i="5"/>
  <c r="T174" i="5"/>
  <c r="T44" i="5"/>
  <c r="T171" i="5"/>
  <c r="S124" i="5"/>
  <c r="T117" i="5"/>
  <c r="T31" i="5"/>
  <c r="S6" i="5"/>
  <c r="S74" i="5"/>
  <c r="T62" i="5"/>
  <c r="S85" i="5"/>
  <c r="T99" i="5"/>
  <c r="T159" i="5"/>
  <c r="S161" i="5"/>
  <c r="T179" i="5"/>
  <c r="T6" i="5"/>
  <c r="S33" i="5"/>
  <c r="T118" i="5"/>
  <c r="T37" i="5"/>
  <c r="T101" i="5"/>
  <c r="T156" i="5"/>
  <c r="S155" i="5"/>
  <c r="S108" i="5"/>
  <c r="T85" i="5"/>
  <c r="T77" i="5"/>
  <c r="S159" i="5"/>
  <c r="S22" i="5"/>
  <c r="T14" i="5"/>
  <c r="S69" i="5"/>
  <c r="T67" i="5"/>
  <c r="T33" i="5"/>
  <c r="S141" i="5"/>
  <c r="S163" i="5"/>
  <c r="S172" i="5"/>
  <c r="S17" i="5"/>
  <c r="T146" i="5"/>
  <c r="T80" i="5"/>
  <c r="T39" i="5"/>
  <c r="T45" i="5"/>
  <c r="S178" i="5"/>
  <c r="T38" i="5"/>
  <c r="S57" i="5"/>
  <c r="T81" i="5"/>
  <c r="T59" i="5"/>
  <c r="T30" i="5"/>
  <c r="S7" i="5"/>
  <c r="T185" i="5"/>
  <c r="T109" i="5"/>
  <c r="T61" i="5"/>
  <c r="S95" i="5"/>
  <c r="T168" i="5"/>
  <c r="T90" i="5"/>
  <c r="T181" i="5"/>
  <c r="S158" i="5"/>
  <c r="S48" i="5"/>
  <c r="T116" i="5"/>
  <c r="T150" i="5"/>
  <c r="S58" i="5"/>
  <c r="S180" i="5"/>
  <c r="T149" i="5"/>
  <c r="T63" i="5"/>
  <c r="S46" i="5"/>
  <c r="S90" i="5"/>
  <c r="T106" i="5"/>
  <c r="S101" i="5"/>
  <c r="T131" i="5"/>
  <c r="T24" i="5"/>
  <c r="S28" i="5"/>
  <c r="S70" i="5"/>
  <c r="T54" i="5"/>
  <c r="S65" i="5"/>
  <c r="S47" i="5"/>
  <c r="T110" i="5"/>
  <c r="T51" i="5"/>
  <c r="S75" i="5"/>
  <c r="S44" i="5"/>
  <c r="T107" i="5"/>
  <c r="T36" i="5"/>
  <c r="S79" i="5"/>
  <c r="S151" i="5"/>
  <c r="S136" i="5"/>
  <c r="T5" i="5"/>
  <c r="T105" i="5"/>
  <c r="T15" i="5"/>
  <c r="S93" i="5"/>
  <c r="S83" i="5"/>
  <c r="S116" i="5"/>
  <c r="T92" i="5"/>
  <c r="S168" i="5"/>
  <c r="T147" i="5"/>
  <c r="T12" i="5"/>
  <c r="T180" i="5"/>
  <c r="S59" i="5"/>
  <c r="S24" i="5"/>
  <c r="T75" i="5"/>
  <c r="T151" i="5"/>
  <c r="S31" i="5"/>
  <c r="S103" i="5"/>
  <c r="S120" i="5"/>
  <c r="T172" i="5"/>
  <c r="T73" i="5"/>
  <c r="T11" i="5"/>
  <c r="S77" i="5"/>
  <c r="S67" i="5"/>
  <c r="S100" i="5"/>
  <c r="T164" i="5"/>
  <c r="S148" i="5"/>
  <c r="T115" i="5"/>
  <c r="T83" i="5"/>
  <c r="T65" i="5"/>
  <c r="S94" i="5"/>
  <c r="T74" i="5"/>
  <c r="T32" i="5"/>
  <c r="T95" i="5"/>
  <c r="S118" i="5"/>
  <c r="S110" i="5"/>
  <c r="T138" i="5"/>
  <c r="S117" i="5"/>
  <c r="T161" i="5"/>
  <c r="T76" i="5"/>
  <c r="S80" i="5"/>
  <c r="S86" i="5"/>
  <c r="T102" i="5"/>
  <c r="S81" i="5"/>
  <c r="S63" i="5"/>
  <c r="T112" i="5"/>
  <c r="T27" i="5"/>
  <c r="T71" i="5"/>
  <c r="S123" i="5"/>
  <c r="S60" i="5"/>
  <c r="T139" i="5"/>
  <c r="T41" i="5"/>
  <c r="S111" i="5"/>
  <c r="T167" i="5"/>
  <c r="S156" i="5"/>
  <c r="S21" i="5"/>
  <c r="T137" i="5"/>
  <c r="T47" i="5"/>
  <c r="S109" i="5"/>
  <c r="S99" i="5"/>
  <c r="S132" i="5"/>
  <c r="T132" i="5"/>
  <c r="S184" i="5"/>
  <c r="T48" i="5"/>
  <c r="T163" i="5"/>
  <c r="T123" i="5"/>
  <c r="T124" i="5"/>
  <c r="T103" i="5"/>
  <c r="T173" i="5"/>
  <c r="T111" i="5"/>
  <c r="C9" i="6" l="1"/>
  <c r="C8" i="6"/>
  <c r="C7" i="6"/>
  <c r="R203" i="5"/>
  <c r="C4" i="6"/>
  <c r="G40" i="5"/>
  <c r="F24" i="5"/>
  <c r="G24" i="5"/>
  <c r="I40" i="5"/>
  <c r="J40" i="5"/>
  <c r="R24" i="5"/>
  <c r="E34" i="5"/>
  <c r="X34" i="5" s="1"/>
  <c r="X78" i="5"/>
  <c r="R130" i="5"/>
  <c r="R170" i="5"/>
  <c r="F578" i="5"/>
  <c r="G578" i="5"/>
  <c r="H578" i="5"/>
  <c r="I578" i="5"/>
  <c r="R578" i="5"/>
  <c r="R650" i="5"/>
  <c r="F650" i="5"/>
  <c r="J650" i="5"/>
  <c r="H650" i="5"/>
  <c r="I650" i="5"/>
  <c r="H670" i="5"/>
  <c r="I670" i="5"/>
  <c r="R670" i="5"/>
  <c r="J670" i="5"/>
  <c r="H754" i="5"/>
  <c r="G754" i="5"/>
  <c r="J754" i="5"/>
  <c r="R754" i="5"/>
  <c r="F754" i="5"/>
  <c r="I778" i="5"/>
  <c r="F778" i="5"/>
  <c r="E778" i="5"/>
  <c r="X778" i="5" s="1"/>
  <c r="G778" i="5"/>
  <c r="H778" i="5"/>
  <c r="E830" i="5"/>
  <c r="X830" i="5" s="1"/>
  <c r="I830" i="5"/>
  <c r="F830" i="5"/>
  <c r="G830" i="5"/>
  <c r="R830" i="5"/>
  <c r="J830" i="5"/>
  <c r="I886" i="5"/>
  <c r="E886" i="5"/>
  <c r="X886" i="5" s="1"/>
  <c r="R886" i="5"/>
  <c r="G886" i="5"/>
  <c r="H886" i="5"/>
  <c r="J886" i="5"/>
  <c r="J922" i="5"/>
  <c r="H922" i="5"/>
  <c r="F922" i="5"/>
  <c r="I922" i="5"/>
  <c r="G922" i="5"/>
  <c r="R922" i="5"/>
  <c r="F966" i="5"/>
  <c r="E966" i="5"/>
  <c r="X966" i="5" s="1"/>
  <c r="H966" i="5"/>
  <c r="J966" i="5"/>
  <c r="R966" i="5"/>
  <c r="R1090" i="5"/>
  <c r="J1090" i="5"/>
  <c r="F1090" i="5"/>
  <c r="G1090" i="5"/>
  <c r="I1090" i="5"/>
  <c r="I1210" i="5"/>
  <c r="J1210" i="5"/>
  <c r="E1210" i="5"/>
  <c r="X1210" i="5" s="1"/>
  <c r="R1210" i="5"/>
  <c r="H1210" i="5"/>
  <c r="G1278" i="5"/>
  <c r="I1278" i="5"/>
  <c r="R1278" i="5"/>
  <c r="J1278" i="5"/>
  <c r="F1278" i="5"/>
  <c r="E1278" i="5"/>
  <c r="X1278" i="5" s="1"/>
  <c r="E1358" i="5"/>
  <c r="X1358" i="5" s="1"/>
  <c r="H1358" i="5"/>
  <c r="R1358" i="5"/>
  <c r="F1358" i="5"/>
  <c r="J1358" i="5"/>
  <c r="H1414" i="5"/>
  <c r="F1414" i="5"/>
  <c r="R1414" i="5"/>
  <c r="I1414" i="5"/>
  <c r="J1414" i="5"/>
  <c r="E1470" i="5"/>
  <c r="X1470" i="5" s="1"/>
  <c r="R1470" i="5"/>
  <c r="F1470" i="5"/>
  <c r="I1470" i="5"/>
  <c r="H1470" i="5"/>
  <c r="F1526" i="5"/>
  <c r="J1526" i="5"/>
  <c r="G1526" i="5"/>
  <c r="R1526" i="5"/>
  <c r="I1526" i="5"/>
  <c r="E1526" i="5"/>
  <c r="X1526" i="5" s="1"/>
  <c r="G1578" i="5"/>
  <c r="H1578" i="5"/>
  <c r="J1578" i="5"/>
  <c r="E1578" i="5"/>
  <c r="X1578" i="5" s="1"/>
  <c r="F1578" i="5"/>
  <c r="I1666" i="5"/>
  <c r="F1666" i="5"/>
  <c r="G1666" i="5"/>
  <c r="R1666" i="5"/>
  <c r="J1666" i="5"/>
  <c r="E1666" i="5"/>
  <c r="X1666" i="5" s="1"/>
  <c r="J1746" i="5"/>
  <c r="E1746" i="5"/>
  <c r="X1746" i="5" s="1"/>
  <c r="I1746" i="5"/>
  <c r="H1746" i="5"/>
  <c r="R1746" i="5"/>
  <c r="F1838" i="5"/>
  <c r="E1838" i="5"/>
  <c r="X1838" i="5" s="1"/>
  <c r="I1838" i="5"/>
  <c r="R1838" i="5"/>
  <c r="J1838" i="5"/>
  <c r="H1838" i="5"/>
  <c r="F1926" i="5"/>
  <c r="J1926" i="5"/>
  <c r="H1926" i="5"/>
  <c r="I1926" i="5"/>
  <c r="R1926" i="5"/>
  <c r="E1926" i="5"/>
  <c r="X1926" i="5" s="1"/>
  <c r="E1986" i="5"/>
  <c r="X1986" i="5" s="1"/>
  <c r="I1986" i="5"/>
  <c r="F1986" i="5"/>
  <c r="H1986" i="5"/>
  <c r="G1986" i="5"/>
  <c r="J1986" i="5"/>
  <c r="R2350" i="5"/>
  <c r="E2350" i="5"/>
  <c r="X2350" i="5" s="1"/>
  <c r="F2350" i="5"/>
  <c r="J2350" i="5"/>
  <c r="H2350" i="5"/>
  <c r="G2350" i="5"/>
  <c r="R18" i="5"/>
  <c r="J18" i="5"/>
  <c r="H18" i="5"/>
  <c r="F50" i="5"/>
  <c r="E50" i="5"/>
  <c r="F78" i="5"/>
  <c r="H78" i="5"/>
  <c r="H98" i="5"/>
  <c r="I98" i="5"/>
  <c r="R98" i="5"/>
  <c r="F144" i="5"/>
  <c r="I144" i="5"/>
  <c r="R250" i="5"/>
  <c r="J250" i="5"/>
  <c r="F250" i="5"/>
  <c r="G366" i="5"/>
  <c r="R366" i="5"/>
  <c r="J366" i="5"/>
  <c r="I494" i="5"/>
  <c r="R494" i="5"/>
  <c r="J494" i="5"/>
  <c r="G787" i="5"/>
  <c r="H787" i="5"/>
  <c r="J811" i="5"/>
  <c r="I811" i="5"/>
  <c r="E827" i="5"/>
  <c r="X827" i="5" s="1"/>
  <c r="H827" i="5"/>
  <c r="I907" i="5"/>
  <c r="G907" i="5"/>
  <c r="R907" i="5"/>
  <c r="E927" i="5"/>
  <c r="X927" i="5" s="1"/>
  <c r="R927" i="5"/>
  <c r="I947" i="5"/>
  <c r="H947" i="5"/>
  <c r="E947" i="5"/>
  <c r="X947" i="5" s="1"/>
  <c r="R963" i="5"/>
  <c r="I963" i="5"/>
  <c r="G963" i="5"/>
  <c r="J963" i="5"/>
  <c r="G999" i="5"/>
  <c r="J999" i="5"/>
  <c r="I999" i="5"/>
  <c r="F1015" i="5"/>
  <c r="H1015" i="5"/>
  <c r="I1015" i="5"/>
  <c r="R1067" i="5"/>
  <c r="I1067" i="5"/>
  <c r="H1067" i="5"/>
  <c r="J1115" i="5"/>
  <c r="E1115" i="5"/>
  <c r="X1115" i="5" s="1"/>
  <c r="I1115" i="5"/>
  <c r="F1163" i="5"/>
  <c r="R1163" i="5"/>
  <c r="J1163" i="5"/>
  <c r="G1227" i="5"/>
  <c r="F1227" i="5"/>
  <c r="I1227" i="5"/>
  <c r="E1275" i="5"/>
  <c r="X1275" i="5" s="1"/>
  <c r="H1275" i="5"/>
  <c r="G1275" i="5"/>
  <c r="J1363" i="5"/>
  <c r="G1363" i="5"/>
  <c r="F1363" i="5"/>
  <c r="G1387" i="5"/>
  <c r="R1387" i="5"/>
  <c r="E1387" i="5"/>
  <c r="X1387" i="5" s="1"/>
  <c r="E1419" i="5"/>
  <c r="X1419" i="5" s="1"/>
  <c r="F1419" i="5"/>
  <c r="I1419" i="5"/>
  <c r="J1487" i="5"/>
  <c r="G1487" i="5"/>
  <c r="F1487" i="5"/>
  <c r="H1519" i="5"/>
  <c r="F1519" i="5"/>
  <c r="F1555" i="5"/>
  <c r="E1555" i="5"/>
  <c r="X1555" i="5" s="1"/>
  <c r="G1555" i="5"/>
  <c r="J1639" i="5"/>
  <c r="I1639" i="5"/>
  <c r="H1639" i="5"/>
  <c r="F1695" i="5"/>
  <c r="R1695" i="5"/>
  <c r="G1695" i="5"/>
  <c r="E1739" i="5"/>
  <c r="X1739" i="5" s="1"/>
  <c r="I1739" i="5"/>
  <c r="R1799" i="5"/>
  <c r="H1799" i="5"/>
  <c r="I1843" i="5"/>
  <c r="H1843" i="5"/>
  <c r="E1843" i="5"/>
  <c r="X1843" i="5" s="1"/>
  <c r="J1843" i="5"/>
  <c r="J1883" i="5"/>
  <c r="F1883" i="5"/>
  <c r="I1883" i="5"/>
  <c r="E1975" i="5"/>
  <c r="X1975" i="5" s="1"/>
  <c r="H1975" i="5"/>
  <c r="J2023" i="5"/>
  <c r="R2023" i="5"/>
  <c r="I2023" i="5"/>
  <c r="R2075" i="5"/>
  <c r="F2075" i="5"/>
  <c r="H2075" i="5"/>
  <c r="J2207" i="5"/>
  <c r="G2207" i="5"/>
  <c r="F2267" i="5"/>
  <c r="E2267" i="5"/>
  <c r="X2267" i="5" s="1"/>
  <c r="I2267" i="5"/>
  <c r="H2267" i="5"/>
  <c r="H2347" i="5"/>
  <c r="G2347" i="5"/>
  <c r="H2399" i="5"/>
  <c r="E2399" i="5"/>
  <c r="X2399" i="5" s="1"/>
  <c r="I2399" i="5"/>
  <c r="J2483" i="5"/>
  <c r="I2483" i="5"/>
  <c r="J576" i="5"/>
  <c r="G576" i="5"/>
  <c r="E576" i="5"/>
  <c r="X576" i="5" s="1"/>
  <c r="I576" i="5"/>
  <c r="R576" i="5"/>
  <c r="H576" i="5"/>
  <c r="F576" i="5"/>
  <c r="F592" i="5"/>
  <c r="E592" i="5"/>
  <c r="X592" i="5" s="1"/>
  <c r="G592" i="5"/>
  <c r="I592" i="5"/>
  <c r="H592" i="5"/>
  <c r="R608" i="5"/>
  <c r="H608" i="5"/>
  <c r="F608" i="5"/>
  <c r="E608" i="5"/>
  <c r="X608" i="5" s="1"/>
  <c r="I608" i="5"/>
  <c r="G608" i="5"/>
  <c r="J608" i="5"/>
  <c r="R628" i="5"/>
  <c r="J628" i="5"/>
  <c r="I628" i="5"/>
  <c r="F628" i="5"/>
  <c r="E628" i="5"/>
  <c r="X628" i="5" s="1"/>
  <c r="G628" i="5"/>
  <c r="H628" i="5"/>
  <c r="H648" i="5"/>
  <c r="E648" i="5"/>
  <c r="X648" i="5" s="1"/>
  <c r="G648" i="5"/>
  <c r="J648" i="5"/>
  <c r="I648" i="5"/>
  <c r="F648" i="5"/>
  <c r="R648" i="5"/>
  <c r="F664" i="5"/>
  <c r="R664" i="5"/>
  <c r="I664" i="5"/>
  <c r="E664" i="5"/>
  <c r="X664" i="5" s="1"/>
  <c r="H664" i="5"/>
  <c r="G684" i="5"/>
  <c r="R684" i="5"/>
  <c r="J684" i="5"/>
  <c r="F684" i="5"/>
  <c r="I684" i="5"/>
  <c r="G708" i="5"/>
  <c r="R708" i="5"/>
  <c r="H708" i="5"/>
  <c r="I708" i="5"/>
  <c r="F708" i="5"/>
  <c r="J708" i="5"/>
  <c r="R732" i="5"/>
  <c r="J732" i="5"/>
  <c r="E732" i="5"/>
  <c r="X732" i="5" s="1"/>
  <c r="F732" i="5"/>
  <c r="G732" i="5"/>
  <c r="I732" i="5"/>
  <c r="E752" i="5"/>
  <c r="X752" i="5" s="1"/>
  <c r="I752" i="5"/>
  <c r="R752" i="5"/>
  <c r="H752" i="5"/>
  <c r="J752" i="5"/>
  <c r="I768" i="5"/>
  <c r="E768" i="5"/>
  <c r="X768" i="5" s="1"/>
  <c r="R768" i="5"/>
  <c r="G768" i="5"/>
  <c r="H768" i="5"/>
  <c r="F768" i="5"/>
  <c r="J768" i="5"/>
  <c r="R800" i="5"/>
  <c r="F800" i="5"/>
  <c r="I800" i="5"/>
  <c r="J800" i="5"/>
  <c r="E800" i="5"/>
  <c r="X800" i="5" s="1"/>
  <c r="G852" i="5"/>
  <c r="J852" i="5"/>
  <c r="R852" i="5"/>
  <c r="E852" i="5"/>
  <c r="X852" i="5" s="1"/>
  <c r="F852" i="5"/>
  <c r="I852" i="5"/>
  <c r="H852" i="5"/>
  <c r="H1128" i="5"/>
  <c r="G1128" i="5"/>
  <c r="I1128" i="5"/>
  <c r="R1128" i="5"/>
  <c r="F1128" i="5"/>
  <c r="J1596" i="5"/>
  <c r="E1596" i="5"/>
  <c r="X1596" i="5" s="1"/>
  <c r="H1596" i="5"/>
  <c r="I1596" i="5"/>
  <c r="G1596" i="5"/>
  <c r="F1596" i="5"/>
  <c r="G1776" i="5"/>
  <c r="E1776" i="5"/>
  <c r="X1776" i="5" s="1"/>
  <c r="J1776" i="5"/>
  <c r="H1776" i="5"/>
  <c r="F1776" i="5"/>
  <c r="I2104" i="5"/>
  <c r="J2104" i="5"/>
  <c r="H2104" i="5"/>
  <c r="G2104" i="5"/>
  <c r="F423" i="5"/>
  <c r="J423" i="5"/>
  <c r="G423" i="5"/>
  <c r="E423" i="5"/>
  <c r="X423" i="5" s="1"/>
  <c r="I423" i="5"/>
  <c r="R423" i="5"/>
  <c r="F1307" i="5"/>
  <c r="H1307" i="5"/>
  <c r="E1244" i="5"/>
  <c r="X1244" i="5" s="1"/>
  <c r="F1244" i="5"/>
  <c r="J1244" i="5"/>
  <c r="H1244" i="5"/>
  <c r="R1244" i="5"/>
  <c r="I1244" i="5"/>
  <c r="H235" i="5"/>
  <c r="I235" i="5"/>
  <c r="J235" i="5"/>
  <c r="E235" i="5"/>
  <c r="X235" i="5" s="1"/>
  <c r="G235" i="5"/>
  <c r="F235" i="5"/>
  <c r="E403" i="5"/>
  <c r="X403" i="5" s="1"/>
  <c r="H403" i="5"/>
  <c r="R403" i="5"/>
  <c r="I403" i="5"/>
  <c r="F403" i="5"/>
  <c r="G403" i="5"/>
  <c r="J403" i="5"/>
  <c r="J497" i="5"/>
  <c r="F497" i="5"/>
  <c r="G497" i="5"/>
  <c r="I497" i="5"/>
  <c r="F1353" i="5"/>
  <c r="E1353" i="5"/>
  <c r="X1353" i="5" s="1"/>
  <c r="G1844" i="5"/>
  <c r="E2104" i="5"/>
  <c r="X2104" i="5" s="1"/>
  <c r="F2104" i="5"/>
  <c r="J1957" i="5"/>
  <c r="H1505" i="5"/>
  <c r="F873" i="5"/>
  <c r="H1089" i="5"/>
  <c r="I1505" i="5"/>
  <c r="R2145" i="5"/>
  <c r="F2433" i="5"/>
  <c r="H2409" i="5"/>
  <c r="J2433" i="5"/>
  <c r="I2409" i="5"/>
  <c r="E873" i="5"/>
  <c r="X873" i="5" s="1"/>
  <c r="J2233" i="5"/>
  <c r="F2320" i="5"/>
  <c r="H547" i="5"/>
  <c r="R1307" i="5"/>
  <c r="J2320" i="5"/>
  <c r="E1709" i="5"/>
  <c r="X1709" i="5" s="1"/>
  <c r="H873" i="5"/>
  <c r="H689" i="5"/>
  <c r="J929" i="5"/>
  <c r="G873" i="5"/>
  <c r="G1709" i="5"/>
  <c r="R1596" i="5"/>
  <c r="J1128" i="5"/>
  <c r="R235" i="5"/>
  <c r="H423" i="5"/>
  <c r="F820" i="5"/>
  <c r="J820" i="5"/>
  <c r="R820" i="5"/>
  <c r="G820" i="5"/>
  <c r="I820" i="5"/>
  <c r="E820" i="5"/>
  <c r="X820" i="5" s="1"/>
  <c r="E896" i="5"/>
  <c r="X896" i="5" s="1"/>
  <c r="J896" i="5"/>
  <c r="R896" i="5"/>
  <c r="H896" i="5"/>
  <c r="I896" i="5"/>
  <c r="R936" i="5"/>
  <c r="G936" i="5"/>
  <c r="I936" i="5"/>
  <c r="J936" i="5"/>
  <c r="F936" i="5"/>
  <c r="E936" i="5"/>
  <c r="X936" i="5" s="1"/>
  <c r="G980" i="5"/>
  <c r="J980" i="5"/>
  <c r="R980" i="5"/>
  <c r="E980" i="5"/>
  <c r="X980" i="5" s="1"/>
  <c r="F980" i="5"/>
  <c r="H996" i="5"/>
  <c r="I996" i="5"/>
  <c r="R996" i="5"/>
  <c r="J996" i="5"/>
  <c r="G996" i="5"/>
  <c r="F996" i="5"/>
  <c r="E1524" i="5"/>
  <c r="X1524" i="5" s="1"/>
  <c r="F1524" i="5"/>
  <c r="H1524" i="5"/>
  <c r="R1524" i="5"/>
  <c r="I1524" i="5"/>
  <c r="I1704" i="5"/>
  <c r="H1704" i="5"/>
  <c r="G1704" i="5"/>
  <c r="H1916" i="5"/>
  <c r="I1916" i="5"/>
  <c r="E1916" i="5"/>
  <c r="X1916" i="5" s="1"/>
  <c r="J1916" i="5"/>
  <c r="R1916" i="5"/>
  <c r="J2052" i="5"/>
  <c r="G2052" i="5"/>
  <c r="F2052" i="5"/>
  <c r="I2052" i="5"/>
  <c r="E2052" i="5"/>
  <c r="X2052" i="5" s="1"/>
  <c r="H2052" i="5"/>
  <c r="G2192" i="5"/>
  <c r="H2192" i="5"/>
  <c r="E2192" i="5"/>
  <c r="X2192" i="5" s="1"/>
  <c r="J2192" i="5"/>
  <c r="F2192" i="5"/>
  <c r="R2192" i="5"/>
  <c r="I2192" i="5"/>
  <c r="F2368" i="5"/>
  <c r="E2368" i="5"/>
  <c r="X2368" i="5" s="1"/>
  <c r="R2368" i="5"/>
  <c r="G2368" i="5"/>
  <c r="H2368" i="5"/>
  <c r="I2368" i="5"/>
  <c r="J283" i="5"/>
  <c r="I283" i="5"/>
  <c r="G283" i="5"/>
  <c r="R371" i="5"/>
  <c r="G371" i="5"/>
  <c r="F371" i="5"/>
  <c r="H371" i="5"/>
  <c r="I371" i="5"/>
  <c r="E371" i="5"/>
  <c r="X371" i="5" s="1"/>
  <c r="E457" i="5"/>
  <c r="X457" i="5" s="1"/>
  <c r="I457" i="5"/>
  <c r="J457" i="5"/>
  <c r="H457" i="5"/>
  <c r="G457" i="5"/>
  <c r="R457" i="5"/>
  <c r="F457" i="5"/>
  <c r="I521" i="5"/>
  <c r="G521" i="5"/>
  <c r="R521" i="5"/>
  <c r="E535" i="5"/>
  <c r="X535" i="5" s="1"/>
  <c r="J535" i="5"/>
  <c r="F535" i="5"/>
  <c r="R535" i="5"/>
  <c r="H535" i="5"/>
  <c r="I535" i="5"/>
  <c r="J557" i="5"/>
  <c r="R557" i="5"/>
  <c r="E557" i="5"/>
  <c r="X557" i="5" s="1"/>
  <c r="G957" i="5"/>
  <c r="R957" i="5"/>
  <c r="H957" i="5"/>
  <c r="E957" i="5"/>
  <c r="X957" i="5" s="1"/>
  <c r="E1033" i="5"/>
  <c r="X1033" i="5" s="1"/>
  <c r="F1033" i="5"/>
  <c r="J1033" i="5"/>
  <c r="J1149" i="5"/>
  <c r="R1149" i="5"/>
  <c r="E1149" i="5"/>
  <c r="X1149" i="5" s="1"/>
  <c r="G1149" i="5"/>
  <c r="H1217" i="5"/>
  <c r="J1217" i="5"/>
  <c r="I1217" i="5"/>
  <c r="E1217" i="5"/>
  <c r="X1217" i="5" s="1"/>
  <c r="G1617" i="5"/>
  <c r="J1617" i="5"/>
  <c r="R1617" i="5"/>
  <c r="E1617" i="5"/>
  <c r="X1617" i="5" s="1"/>
  <c r="I1617" i="5"/>
  <c r="F1617" i="5"/>
  <c r="G1916" i="5"/>
  <c r="I1844" i="5"/>
  <c r="R1353" i="5"/>
  <c r="R1704" i="5"/>
  <c r="H497" i="5"/>
  <c r="R1033" i="5"/>
  <c r="F1089" i="5"/>
  <c r="H1149" i="5"/>
  <c r="E1505" i="5"/>
  <c r="X1505" i="5" s="1"/>
  <c r="J2409" i="5"/>
  <c r="H2233" i="5"/>
  <c r="I547" i="5"/>
  <c r="R547" i="5"/>
  <c r="E1307" i="5"/>
  <c r="X1307" i="5" s="1"/>
  <c r="R2320" i="5"/>
  <c r="F689" i="5"/>
  <c r="G689" i="5"/>
  <c r="I1033" i="5"/>
  <c r="G896" i="5"/>
  <c r="H936" i="5"/>
  <c r="I1776" i="5"/>
  <c r="R2052" i="5"/>
  <c r="J2368" i="5"/>
  <c r="F872" i="5"/>
  <c r="E872" i="5"/>
  <c r="X872" i="5" s="1"/>
  <c r="R872" i="5"/>
  <c r="J872" i="5"/>
  <c r="G872" i="5"/>
  <c r="I916" i="5"/>
  <c r="J916" i="5"/>
  <c r="H916" i="5"/>
  <c r="E916" i="5"/>
  <c r="X916" i="5" s="1"/>
  <c r="R916" i="5"/>
  <c r="F916" i="5"/>
  <c r="H952" i="5"/>
  <c r="E952" i="5"/>
  <c r="X952" i="5" s="1"/>
  <c r="J952" i="5"/>
  <c r="I952" i="5"/>
  <c r="R952" i="5"/>
  <c r="F952" i="5"/>
  <c r="R1016" i="5"/>
  <c r="J1016" i="5"/>
  <c r="I1016" i="5"/>
  <c r="H1016" i="5"/>
  <c r="G1016" i="5"/>
  <c r="E1016" i="5"/>
  <c r="X1016" i="5" s="1"/>
  <c r="H1336" i="5"/>
  <c r="J1336" i="5"/>
  <c r="G1336" i="5"/>
  <c r="I1336" i="5"/>
  <c r="R1336" i="5"/>
  <c r="E1336" i="5"/>
  <c r="X1336" i="5" s="1"/>
  <c r="G1684" i="5"/>
  <c r="F1684" i="5"/>
  <c r="I1684" i="5"/>
  <c r="J1684" i="5"/>
  <c r="R1684" i="5"/>
  <c r="H1684" i="5"/>
  <c r="E1684" i="5"/>
  <c r="X1684" i="5" s="1"/>
  <c r="R1844" i="5"/>
  <c r="H1844" i="5"/>
  <c r="E1844" i="5"/>
  <c r="X1844" i="5" s="1"/>
  <c r="G1956" i="5"/>
  <c r="F1956" i="5"/>
  <c r="H1956" i="5"/>
  <c r="E1956" i="5"/>
  <c r="X1956" i="5" s="1"/>
  <c r="R1956" i="5"/>
  <c r="I1956" i="5"/>
  <c r="G2164" i="5"/>
  <c r="I2164" i="5"/>
  <c r="H2164" i="5"/>
  <c r="J2164" i="5"/>
  <c r="R2164" i="5"/>
  <c r="F2164" i="5"/>
  <c r="E2164" i="5"/>
  <c r="X2164" i="5" s="1"/>
  <c r="H2232" i="5"/>
  <c r="F2232" i="5"/>
  <c r="G2232" i="5"/>
  <c r="H195" i="5"/>
  <c r="R195" i="5"/>
  <c r="I195" i="5"/>
  <c r="E195" i="5"/>
  <c r="J195" i="5"/>
  <c r="F195" i="5"/>
  <c r="F331" i="5"/>
  <c r="R331" i="5"/>
  <c r="H331" i="5"/>
  <c r="E331" i="5"/>
  <c r="X331" i="5" s="1"/>
  <c r="J331" i="5"/>
  <c r="G331" i="5"/>
  <c r="I331" i="5"/>
  <c r="E439" i="5"/>
  <c r="X439" i="5" s="1"/>
  <c r="R439" i="5"/>
  <c r="J439" i="5"/>
  <c r="G439" i="5"/>
  <c r="F439" i="5"/>
  <c r="E471" i="5"/>
  <c r="X471" i="5" s="1"/>
  <c r="R471" i="5"/>
  <c r="I471" i="5"/>
  <c r="F471" i="5"/>
  <c r="J471" i="5"/>
  <c r="H513" i="5"/>
  <c r="F513" i="5"/>
  <c r="E629" i="5"/>
  <c r="X629" i="5" s="1"/>
  <c r="R629" i="5"/>
  <c r="H629" i="5"/>
  <c r="I629" i="5"/>
  <c r="F629" i="5"/>
  <c r="H801" i="5"/>
  <c r="J801" i="5"/>
  <c r="R801" i="5"/>
  <c r="I801" i="5"/>
  <c r="G929" i="5"/>
  <c r="F929" i="5"/>
  <c r="H929" i="5"/>
  <c r="J1557" i="5"/>
  <c r="I1557" i="5"/>
  <c r="R1557" i="5"/>
  <c r="E1557" i="5"/>
  <c r="X1557" i="5" s="1"/>
  <c r="F1557" i="5"/>
  <c r="I1709" i="5"/>
  <c r="J1709" i="5"/>
  <c r="F1709" i="5"/>
  <c r="H1709" i="5"/>
  <c r="F1765" i="5"/>
  <c r="R1765" i="5"/>
  <c r="G1765" i="5"/>
  <c r="H1765" i="5"/>
  <c r="I1765" i="5"/>
  <c r="E1765" i="5"/>
  <c r="X1765" i="5" s="1"/>
  <c r="F1889" i="5"/>
  <c r="G1889" i="5"/>
  <c r="R1889" i="5"/>
  <c r="J1889" i="5"/>
  <c r="H1889" i="5"/>
  <c r="E1889" i="5"/>
  <c r="X1889" i="5" s="1"/>
  <c r="E2025" i="5"/>
  <c r="X2025" i="5" s="1"/>
  <c r="R2025" i="5"/>
  <c r="H2025" i="5"/>
  <c r="J2025" i="5"/>
  <c r="F2025" i="5"/>
  <c r="J2061" i="5"/>
  <c r="G2061" i="5"/>
  <c r="E2061" i="5"/>
  <c r="X2061" i="5" s="1"/>
  <c r="R2061" i="5"/>
  <c r="F2061" i="5"/>
  <c r="H2061" i="5"/>
  <c r="G2145" i="5"/>
  <c r="H2145" i="5"/>
  <c r="F2145" i="5"/>
  <c r="I2145" i="5"/>
  <c r="H2201" i="5"/>
  <c r="G2201" i="5"/>
  <c r="I2201" i="5"/>
  <c r="F2201" i="5"/>
  <c r="E2201" i="5"/>
  <c r="X2201" i="5" s="1"/>
  <c r="F2233" i="5"/>
  <c r="E2233" i="5"/>
  <c r="X2233" i="5" s="1"/>
  <c r="F2273" i="5"/>
  <c r="H2273" i="5"/>
  <c r="R2273" i="5"/>
  <c r="E2273" i="5"/>
  <c r="X2273" i="5" s="1"/>
  <c r="G2273" i="5"/>
  <c r="H2321" i="5"/>
  <c r="J2321" i="5"/>
  <c r="G2321" i="5"/>
  <c r="F2321" i="5"/>
  <c r="E2321" i="5"/>
  <c r="X2321" i="5" s="1"/>
  <c r="G2433" i="5"/>
  <c r="H2433" i="5"/>
  <c r="J2493" i="5"/>
  <c r="E2493" i="5"/>
  <c r="X2493" i="5" s="1"/>
  <c r="G2493" i="5"/>
  <c r="J1353" i="5"/>
  <c r="H1353" i="5"/>
  <c r="I2232" i="5"/>
  <c r="J2232" i="5"/>
  <c r="G1957" i="5"/>
  <c r="I1957" i="5"/>
  <c r="J513" i="5"/>
  <c r="E497" i="5"/>
  <c r="X497" i="5" s="1"/>
  <c r="R929" i="5"/>
  <c r="H1033" i="5"/>
  <c r="E1089" i="5"/>
  <c r="X1089" i="5" s="1"/>
  <c r="I1149" i="5"/>
  <c r="J1505" i="5"/>
  <c r="R1957" i="5"/>
  <c r="H2493" i="5"/>
  <c r="G2409" i="5"/>
  <c r="E2433" i="5"/>
  <c r="X2433" i="5" s="1"/>
  <c r="J547" i="5"/>
  <c r="J1307" i="5"/>
  <c r="H2320" i="5"/>
  <c r="G1033" i="5"/>
  <c r="J689" i="5"/>
  <c r="G1217" i="5"/>
  <c r="H1617" i="5"/>
  <c r="J1765" i="5"/>
  <c r="E2145" i="5"/>
  <c r="X2145" i="5" s="1"/>
  <c r="J2201" i="5"/>
  <c r="R2321" i="5"/>
  <c r="G801" i="5"/>
  <c r="J2273" i="5"/>
  <c r="G629" i="5"/>
  <c r="F1217" i="5"/>
  <c r="E689" i="5"/>
  <c r="X689" i="5" s="1"/>
  <c r="R1776" i="5"/>
  <c r="H820" i="5"/>
  <c r="G952" i="5"/>
  <c r="F1016" i="5"/>
  <c r="E1128" i="5"/>
  <c r="X1128" i="5" s="1"/>
  <c r="H521" i="5"/>
  <c r="G195" i="5"/>
  <c r="J371" i="5"/>
  <c r="R643" i="5"/>
  <c r="I911" i="5"/>
  <c r="R935" i="5"/>
  <c r="I951" i="5"/>
  <c r="I979" i="5"/>
  <c r="H1083" i="5"/>
  <c r="G1367" i="5"/>
  <c r="H1123" i="5"/>
  <c r="F1491" i="5"/>
  <c r="F1559" i="5"/>
  <c r="F1807" i="5"/>
  <c r="F1847" i="5"/>
  <c r="R1899" i="5"/>
  <c r="I1999" i="5"/>
  <c r="I2219" i="5"/>
  <c r="E2355" i="5"/>
  <c r="X2355" i="5" s="1"/>
  <c r="I2411" i="5"/>
  <c r="J1715" i="5"/>
  <c r="H1331" i="5"/>
  <c r="E2219" i="5"/>
  <c r="X2219" i="5" s="1"/>
  <c r="R2355" i="5"/>
  <c r="H1715" i="5"/>
  <c r="E964" i="5"/>
  <c r="X964" i="5" s="1"/>
  <c r="C12" i="6"/>
  <c r="C13" i="6"/>
  <c r="C11" i="6"/>
  <c r="C10" i="6"/>
  <c r="C5" i="6"/>
  <c r="E14" i="5"/>
  <c r="F14" i="5"/>
  <c r="G32" i="5"/>
  <c r="I46" i="5"/>
  <c r="R14" i="5"/>
  <c r="G14" i="5"/>
  <c r="E32" i="5"/>
  <c r="I14" i="5"/>
  <c r="R32" i="5"/>
  <c r="G46" i="5"/>
  <c r="R46" i="5"/>
  <c r="J66" i="5"/>
  <c r="E66" i="5"/>
  <c r="J895" i="5"/>
  <c r="F831" i="5"/>
  <c r="I771" i="5"/>
  <c r="R575" i="5"/>
  <c r="F339" i="5"/>
  <c r="H935" i="5"/>
  <c r="G291" i="5"/>
  <c r="J379" i="5"/>
  <c r="F411" i="5"/>
  <c r="J611" i="5"/>
  <c r="F691" i="5"/>
  <c r="F719" i="5"/>
  <c r="G795" i="5"/>
  <c r="J875" i="5"/>
  <c r="G895" i="5"/>
  <c r="G911" i="5"/>
  <c r="J935" i="5"/>
  <c r="F951" i="5"/>
  <c r="R951" i="5"/>
  <c r="G979" i="5"/>
  <c r="G1027" i="5"/>
  <c r="R1083" i="5"/>
  <c r="J1243" i="5"/>
  <c r="I1331" i="5"/>
  <c r="J1367" i="5"/>
  <c r="F203" i="5"/>
  <c r="H1003" i="5"/>
  <c r="R1123" i="5"/>
  <c r="R1203" i="5"/>
  <c r="H1743" i="5"/>
  <c r="R1523" i="5"/>
  <c r="H1559" i="5"/>
  <c r="F1743" i="5"/>
  <c r="I1807" i="5"/>
  <c r="R1807" i="5"/>
  <c r="G1847" i="5"/>
  <c r="E1899" i="5"/>
  <c r="X1899" i="5" s="1"/>
  <c r="H1899" i="5"/>
  <c r="R1999" i="5"/>
  <c r="J2219" i="5"/>
  <c r="J2355" i="5"/>
  <c r="I2355" i="5"/>
  <c r="F1643" i="5"/>
  <c r="G1491" i="5"/>
  <c r="E1391" i="5"/>
  <c r="X1391" i="5" s="1"/>
  <c r="H1491" i="5"/>
  <c r="E1643" i="5"/>
  <c r="X1643" i="5" s="1"/>
  <c r="F1715" i="5"/>
  <c r="E2027" i="5"/>
  <c r="X2027" i="5" s="1"/>
  <c r="I2167" i="5"/>
  <c r="H2275" i="5"/>
  <c r="G2275" i="5"/>
  <c r="F636" i="5"/>
  <c r="R1692" i="5"/>
  <c r="G712" i="5"/>
  <c r="B43" i="6"/>
  <c r="G43" i="6" s="1"/>
  <c r="J1391" i="5"/>
  <c r="I1391" i="5"/>
  <c r="I1443" i="5"/>
  <c r="E1491" i="5"/>
  <c r="X1491" i="5" s="1"/>
  <c r="I1643" i="5"/>
  <c r="G1715" i="5"/>
  <c r="E2167" i="5"/>
  <c r="X2167" i="5" s="1"/>
  <c r="R2167" i="5"/>
  <c r="E2275" i="5"/>
  <c r="X2275" i="5" s="1"/>
  <c r="G940" i="5"/>
  <c r="F1272" i="5"/>
  <c r="I473" i="5"/>
  <c r="G636" i="5"/>
  <c r="F824" i="5"/>
  <c r="B38" i="6"/>
  <c r="B28" i="6"/>
  <c r="G28" i="6" s="1"/>
  <c r="H1367" i="5"/>
  <c r="R1367" i="5"/>
  <c r="E291" i="5"/>
  <c r="X291" i="5" s="1"/>
  <c r="G339" i="5"/>
  <c r="I379" i="5"/>
  <c r="R379" i="5"/>
  <c r="J911" i="5"/>
  <c r="F935" i="5"/>
  <c r="J951" i="5"/>
  <c r="H951" i="5"/>
  <c r="E979" i="5"/>
  <c r="X979" i="5" s="1"/>
  <c r="E1083" i="5"/>
  <c r="X1083" i="5" s="1"/>
  <c r="H1243" i="5"/>
  <c r="I1367" i="5"/>
  <c r="G203" i="5"/>
  <c r="J203" i="5"/>
  <c r="G1003" i="5"/>
  <c r="G1123" i="5"/>
  <c r="I1123" i="5"/>
  <c r="G1203" i="5"/>
  <c r="E1203" i="5"/>
  <c r="X1203" i="5" s="1"/>
  <c r="F1523" i="5"/>
  <c r="E1559" i="5"/>
  <c r="X1559" i="5" s="1"/>
  <c r="G1807" i="5"/>
  <c r="I1847" i="5"/>
  <c r="I1899" i="5"/>
  <c r="J1999" i="5"/>
  <c r="R2219" i="5"/>
  <c r="F2219" i="5"/>
  <c r="F2355" i="5"/>
  <c r="H1391" i="5"/>
  <c r="F1391" i="5"/>
  <c r="I1491" i="5"/>
  <c r="R1643" i="5"/>
  <c r="G1643" i="5"/>
  <c r="I2027" i="5"/>
  <c r="F2167" i="5"/>
  <c r="J2167" i="5"/>
  <c r="R2275" i="5"/>
  <c r="J2275" i="5"/>
  <c r="J636" i="5"/>
  <c r="B33"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F25" i="6"/>
  <c r="B40" i="6"/>
  <c r="F26" i="6"/>
  <c r="F41" i="6" s="1"/>
  <c r="B30" i="6"/>
  <c r="G30" i="6" s="1"/>
  <c r="B41" i="6"/>
  <c r="G41" i="6" s="1"/>
  <c r="F36" i="6"/>
  <c r="G21" i="6"/>
  <c r="H21" i="6" s="1"/>
  <c r="B26" i="6"/>
  <c r="B36" i="6"/>
  <c r="B46" i="6"/>
  <c r="G46" i="6" s="1"/>
  <c r="G31" i="6"/>
  <c r="H22" i="6"/>
  <c r="D22" i="6" s="1"/>
  <c r="G47" i="6"/>
  <c r="G42" i="6"/>
  <c r="G40" i="6"/>
  <c r="G26" i="6"/>
  <c r="H26" i="6" s="1"/>
  <c r="C26" i="6" s="1"/>
  <c r="K65" i="6"/>
  <c r="G27" i="6"/>
  <c r="G32" i="6"/>
  <c r="G38" i="6"/>
  <c r="G35" i="6"/>
  <c r="G33"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I34" i="5"/>
  <c r="G34" i="5"/>
  <c r="I50" i="5"/>
  <c r="J50" i="5"/>
  <c r="G78" i="5"/>
  <c r="G98" i="5"/>
  <c r="J130" i="5"/>
  <c r="E130"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E758" i="5"/>
  <c r="X758" i="5" s="1"/>
  <c r="I786" i="5"/>
  <c r="F1490" i="5"/>
  <c r="G1750" i="5"/>
  <c r="J1866" i="5"/>
  <c r="G144" i="5"/>
  <c r="E170" i="5"/>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H154" i="5"/>
  <c r="R154" i="5"/>
  <c r="J154" i="5"/>
  <c r="I154" i="5"/>
  <c r="G154" i="5"/>
  <c r="H166" i="5"/>
  <c r="I166" i="5"/>
  <c r="R166" i="5"/>
  <c r="G166" i="5"/>
  <c r="F166" i="5"/>
  <c r="E166" i="5"/>
  <c r="J166" i="5"/>
  <c r="E204" i="5"/>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S198" i="5"/>
  <c r="S200" i="5"/>
  <c r="S199" i="5"/>
  <c r="T208" i="5"/>
  <c r="T190" i="5"/>
  <c r="S207" i="5"/>
  <c r="S192" i="5"/>
  <c r="T195" i="5"/>
  <c r="T203" i="5"/>
  <c r="T204" i="5"/>
  <c r="S179" i="5"/>
  <c r="S165" i="5"/>
  <c r="S42" i="5"/>
  <c r="S68" i="5"/>
  <c r="S26" i="5"/>
  <c r="S8" i="5"/>
  <c r="S97" i="5"/>
  <c r="T40" i="5"/>
  <c r="S53" i="5"/>
  <c r="T158" i="5"/>
  <c r="S78" i="5"/>
  <c r="T130" i="5"/>
  <c r="S167" i="5"/>
  <c r="T166" i="5"/>
  <c r="T170" i="5"/>
  <c r="S10" i="5"/>
  <c r="S174" i="5"/>
  <c r="T18" i="5"/>
  <c r="S142" i="5"/>
  <c r="S119" i="5"/>
  <c r="S104" i="5"/>
  <c r="S34" i="5"/>
  <c r="S169" i="5"/>
  <c r="S55" i="5"/>
  <c r="S76" i="5"/>
  <c r="S147" i="5"/>
  <c r="S49" i="5"/>
  <c r="T66" i="5"/>
  <c r="S9" i="5"/>
  <c r="T160" i="5"/>
  <c r="S121" i="5"/>
  <c r="S107" i="5"/>
  <c r="S164" i="5"/>
  <c r="S25" i="5"/>
  <c r="T78" i="5"/>
  <c r="S91" i="5"/>
  <c r="S56" i="5"/>
  <c r="S153" i="5"/>
  <c r="T154" i="5"/>
  <c r="T34" i="5"/>
  <c r="S131" i="5"/>
  <c r="S38" i="5"/>
  <c r="T50" i="5"/>
  <c r="S135" i="5"/>
  <c r="T98" i="5"/>
  <c r="S140" i="5"/>
  <c r="S54" i="5"/>
  <c r="T144" i="5"/>
  <c r="X190" i="5" l="1"/>
  <c r="X195" i="5"/>
  <c r="X204" i="5"/>
  <c r="X208" i="5"/>
  <c r="K64" i="6"/>
  <c r="X50" i="5"/>
  <c r="F63" i="6"/>
  <c r="H25" i="6"/>
  <c r="X160" i="5"/>
  <c r="X166" i="5"/>
  <c r="X154" i="5"/>
  <c r="X98" i="5"/>
  <c r="X170" i="5"/>
  <c r="X144" i="5"/>
  <c r="X130" i="5"/>
  <c r="X18" i="5"/>
  <c r="X66" i="5"/>
  <c r="X32" i="5"/>
  <c r="X14" i="5"/>
  <c r="C25" i="6"/>
  <c r="D25" i="6"/>
  <c r="H41" i="6"/>
  <c r="H42" i="6"/>
  <c r="C42" i="6" s="1"/>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90" i="5"/>
  <c r="S204" i="5"/>
  <c r="S195" i="5"/>
  <c r="S208" i="5"/>
  <c r="S66" i="5"/>
  <c r="S18" i="5"/>
  <c r="S160" i="5"/>
  <c r="S50" i="5"/>
  <c r="S166" i="5"/>
  <c r="S144" i="5"/>
  <c r="S130" i="5"/>
  <c r="S170" i="5"/>
  <c r="S98" i="5"/>
  <c r="S32" i="5"/>
  <c r="S154" i="5"/>
  <c r="S14" i="5"/>
  <c r="D32" i="6" l="1"/>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H65" i="6" l="1"/>
  <c r="D65" i="6" s="1"/>
  <c r="C65" i="6"/>
  <c r="H64" i="6"/>
  <c r="D64" i="6" s="1"/>
  <c r="C64" i="6"/>
  <c r="C62" i="6"/>
  <c r="C63" i="6"/>
  <c r="G66" i="6"/>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<sst xmlns="http://schemas.openxmlformats.org/spreadsheetml/2006/main" count="22194" uniqueCount="15438">
  <si>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</si>
  <si>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</si>
  <si>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</si>
  <si>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</si>
  <si>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</si>
  <si>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</si>
  <si>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</si>
  <si>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</si>
  <si>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</si>
  <si>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</si>
  <si>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</si>
  <si>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</si>
  <si>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</si>
  <si>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</si>
  <si>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</si>
  <si>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</si>
  <si>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</si>
  <si>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</si>
  <si>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</si>
  <si>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</si>
  <si>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</si>
  <si>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</si>
  <si>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</si>
  <si>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</si>
  <si>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</si>
  <si>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</si>
  <si>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</si>
  <si>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</si>
  <si>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</si>
  <si>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</si>
  <si>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</si>
  <si>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</si>
  <si>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</si>
  <si>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</si>
  <si>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</si>
  <si>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</si>
  <si>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</si>
  <si>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</si>
  <si>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</si>
  <si>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</si>
  <si>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</si>
  <si>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</si>
  <si>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</si>
  <si>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</si>
  <si>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</si>
  <si>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</si>
  <si>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</si>
  <si>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</si>
  <si>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</si>
  <si>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</si>
  <si>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</si>
  <si>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</si>
  <si>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</si>
  <si>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</si>
  <si>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</si>
  <si>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</si>
  <si>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</si>
  <si>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</si>
  <si>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</si>
  <si>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</si>
  <si>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</si>
  <si>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</si>
  <si>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</si>
  <si>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</si>
  <si>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</si>
  <si>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</si>
  <si>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</si>
  <si>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</si>
  <si>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</si>
  <si>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</si>
  <si>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</si>
  <si>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</si>
  <si>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</si>
  <si>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</si>
  <si>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</si>
  <si>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</si>
  <si>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</si>
  <si>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</si>
  <si>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</si>
  <si>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</si>
  <si>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</si>
  <si>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</si>
  <si>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</si>
  <si>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</si>
  <si>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</si>
  <si>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</si>
  <si>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</si>
  <si>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</si>
  <si>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</si>
  <si>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</si>
  <si>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</si>
  <si>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</si>
  <si>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</si>
  <si>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</si>
  <si>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</si>
  <si>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</si>
  <si>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</si>
  <si>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</si>
  <si>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</si>
  <si>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</si>
  <si>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</si>
  <si>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</si>
  <si>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</si>
  <si>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</si>
  <si>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</si>
  <si>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</si>
  <si>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</si>
  <si>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</si>
  <si>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</si>
  <si>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</si>
  <si>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</si>
  <si>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</si>
  <si>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</si>
  <si>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</si>
  <si>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</si>
  <si>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</si>
  <si>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</si>
  <si>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</si>
  <si>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</si>
  <si>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</si>
  <si>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</si>
  <si>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</si>
  <si>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</si>
  <si>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</si>
  <si>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</si>
  <si>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</si>
  <si>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</si>
  <si>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</si>
  <si>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</si>
  <si>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</si>
  <si>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</si>
  <si>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</si>
  <si>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</si>
  <si>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</si>
  <si>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</si>
  <si>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</si>
  <si>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</si>
  <si>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</si>
  <si>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</si>
  <si>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</si>
  <si>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</si>
  <si>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</si>
  <si>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</si>
  <si>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</si>
  <si>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</si>
  <si>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</si>
  <si>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</si>
  <si>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</si>
  <si>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</si>
  <si>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</si>
  <si>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</si>
  <si>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</si>
  <si>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</si>
  <si>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</si>
  <si>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</si>
  <si>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</si>
  <si>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</si>
  <si>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</si>
  <si>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</si>
  <si>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</si>
  <si>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</si>
  <si>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</si>
  <si>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</si>
  <si>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</si>
  <si>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</si>
  <si>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</si>
  <si>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</si>
  <si>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</si>
  <si>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</si>
  <si>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</si>
  <si>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</si>
  <si>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</si>
  <si>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</si>
  <si>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</si>
  <si>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</si>
  <si>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</si>
  <si>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</si>
  <si>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</si>
  <si>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</si>
  <si>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</si>
  <si>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</si>
  <si>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</si>
  <si>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</si>
  <si>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</si>
  <si>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</si>
  <si>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</si>
  <si>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</si>
  <si>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</si>
  <si>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</si>
  <si>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</si>
  <si>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</si>
  <si>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</si>
  <si>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</si>
  <si>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</si>
  <si>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</si>
  <si>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</si>
  <si>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</si>
  <si>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</si>
  <si>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</si>
  <si>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</si>
  <si>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</si>
  <si>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</si>
  <si>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</si>
  <si>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</si>
  <si>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</si>
  <si>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</si>
  <si>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</si>
  <si>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</si>
  <si>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</si>
  <si>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</si>
  <si>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</si>
  <si>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</si>
  <si>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</si>
  <si>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</si>
  <si>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</si>
  <si>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</si>
  <si>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</si>
  <si>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</si>
  <si>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</si>
  <si>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</si>
  <si>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</si>
  <si>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</si>
  <si>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</si>
  <si>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</si>
  <si>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</si>
  <si>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</si>
  <si>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</si>
  <si>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</si>
  <si>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</si>
  <si>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</si>
  <si>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</si>
  <si>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</si>
  <si>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</si>
  <si>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</si>
  <si>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</si>
  <si>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</si>
  <si>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</si>
  <si>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</si>
  <si>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</si>
  <si>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</si>
  <si>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</si>
  <si>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</si>
  <si>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</si>
  <si>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</si>
  <si>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</si>
  <si>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</si>
  <si>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</si>
  <si>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</si>
  <si>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</si>
  <si>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</si>
  <si>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</si>
  <si>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</si>
  <si>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</si>
  <si>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</si>
  <si>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</si>
  <si>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</si>
  <si>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</si>
  <si>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</si>
  <si>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</si>
  <si>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</si>
  <si>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</si>
  <si>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</si>
  <si>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</si>
  <si>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</si>
  <si>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</si>
  <si>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</si>
  <si>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</si>
  <si>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</si>
  <si>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</si>
  <si>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</si>
  <si>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</si>
  <si>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</si>
  <si>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</si>
  <si>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</si>
  <si>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</si>
  <si>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</si>
  <si>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</si>
  <si>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</si>
  <si>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</si>
  <si>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</si>
  <si>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</si>
  <si>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</si>
  <si>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</si>
  <si>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</si>
  <si>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</si>
  <si>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</si>
  <si>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</si>
  <si>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</si>
  <si>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</si>
  <si>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</si>
  <si>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</si>
  <si>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</si>
  <si>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</si>
  <si>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</si>
  <si>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</si>
  <si>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</si>
  <si>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</si>
  <si>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</si>
  <si>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</si>
  <si>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</si>
  <si>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</si>
  <si>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</si>
  <si>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</si>
  <si>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</si>
  <si>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</si>
  <si>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</si>
  <si>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</si>
  <si>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</si>
  <si>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</si>
  <si>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</si>
  <si>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</si>
  <si>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</si>
  <si>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</si>
  <si>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</si>
  <si>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</si>
  <si>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</si>
  <si>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</si>
  <si>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</si>
  <si>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</si>
  <si>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</si>
  <si>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</si>
  <si>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</si>
  <si>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</si>
  <si>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</si>
  <si>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</si>
  <si>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</si>
  <si>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</si>
  <si>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</si>
  <si>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</si>
  <si>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</si>
  <si>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</si>
  <si>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</si>
  <si>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</si>
  <si>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</si>
  <si>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</si>
  <si>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</si>
  <si>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</si>
  <si>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</si>
  <si>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</si>
  <si>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</si>
  <si>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</si>
  <si>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</si>
  <si>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</si>
  <si>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</si>
  <si>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</si>
  <si>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</si>
  <si>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</si>
  <si>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</si>
  <si>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</si>
  <si>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</si>
  <si>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</si>
  <si>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</si>
  <si>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</si>
  <si>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</si>
  <si>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</si>
  <si>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</si>
  <si>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</si>
  <si>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</si>
  <si>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</si>
  <si>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</si>
  <si>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</si>
  <si>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</si>
  <si>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</si>
  <si>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</si>
  <si>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</si>
  <si>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</si>
  <si>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</si>
  <si>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</si>
  <si>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</si>
  <si>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</si>
  <si>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</si>
  <si>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</si>
  <si>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</si>
  <si>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</si>
  <si>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</si>
  <si>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</si>
  <si>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</si>
  <si>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</si>
  <si>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</si>
  <si>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</si>
  <si>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</si>
  <si>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</si>
  <si>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</si>
  <si>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</si>
  <si>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</si>
  <si>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</si>
  <si>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</si>
  <si>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</si>
  <si>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</si>
  <si>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</si>
  <si>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</si>
  <si>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</si>
  <si>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</si>
  <si>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</si>
  <si>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</si>
  <si>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</si>
  <si>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</si>
  <si>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</si>
  <si>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</si>
  <si>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</si>
  <si>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</si>
  <si>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</si>
  <si>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</si>
  <si>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</si>
  <si>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</si>
  <si>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</si>
  <si>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</si>
  <si>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</si>
  <si>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</si>
  <si>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</si>
  <si>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</si>
  <si>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</si>
  <si>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</si>
  <si>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</si>
  <si>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</si>
  <si>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</si>
  <si>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</si>
  <si>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</si>
  <si>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</si>
  <si>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</si>
  <si>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</si>
  <si>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</si>
  <si>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</si>
  <si>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</si>
  <si>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</si>
  <si>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</si>
  <si>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</si>
  <si>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</si>
  <si>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</si>
  <si>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</si>
  <si>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</si>
  <si>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</si>
  <si>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</si>
  <si>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</si>
  <si>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</si>
  <si>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</si>
  <si>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</si>
  <si>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</si>
  <si>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</si>
  <si>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</si>
  <si>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</si>
  <si>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</si>
  <si>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</si>
  <si>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</si>
  <si>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</si>
  <si>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</si>
  <si>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</si>
  <si>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</si>
  <si>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</si>
  <si>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</si>
  <si>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</si>
  <si>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</si>
  <si>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</si>
  <si>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</si>
  <si>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</si>
  <si>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</si>
  <si>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</si>
  <si>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</si>
  <si>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</si>
  <si>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</si>
  <si>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</si>
  <si>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</si>
  <si>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</si>
  <si>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</si>
  <si>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</si>
  <si>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</si>
  <si>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</si>
  <si>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</si>
  <si>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</si>
  <si>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</si>
  <si>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</si>
  <si>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</si>
  <si>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</si>
  <si>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</si>
  <si>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</si>
  <si>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</si>
  <si>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</si>
  <si>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</si>
  <si>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</si>
  <si>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</si>
  <si>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</si>
  <si>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</si>
  <si>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</si>
  <si>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</si>
  <si>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</si>
  <si>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</si>
  <si>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</si>
  <si>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</si>
  <si>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</si>
  <si>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</si>
  <si>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</si>
  <si>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</si>
  <si>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</si>
  <si>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</si>
  <si>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</si>
  <si>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</si>
  <si>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</si>
  <si>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</si>
  <si>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</si>
  <si>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</si>
  <si>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</si>
  <si>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</si>
  <si>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</si>
  <si>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</si>
  <si>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</si>
  <si>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</si>
  <si>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</si>
  <si>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</si>
  <si>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</si>
  <si>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</si>
  <si>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</si>
  <si>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</si>
  <si>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</si>
  <si>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</si>
  <si>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</si>
  <si>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</si>
  <si>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</si>
  <si>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</si>
  <si>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</si>
  <si>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</si>
  <si>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</si>
  <si>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</si>
  <si>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</si>
  <si>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</si>
  <si>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</si>
  <si>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</si>
  <si>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</si>
  <si>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</si>
  <si>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</si>
  <si>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</si>
  <si>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</si>
  <si>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</si>
  <si>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</si>
  <si>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</si>
  <si>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</si>
  <si>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</si>
  <si>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</si>
  <si>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</si>
  <si>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</si>
  <si>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</si>
  <si>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</si>
  <si>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</si>
  <si>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</si>
  <si>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</si>
  <si>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</si>
  <si>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</si>
  <si>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</si>
  <si>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</si>
  <si>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</si>
  <si>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</si>
  <si>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</si>
  <si>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</si>
  <si>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</si>
  <si>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</si>
  <si>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</si>
  <si>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</si>
  <si>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</si>
  <si>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</si>
  <si>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</si>
  <si>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</si>
  <si>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</si>
  <si>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</si>
  <si>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</si>
  <si>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</si>
  <si>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</si>
  <si>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</si>
  <si>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</si>
  <si>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</si>
  <si>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</si>
  <si>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</si>
  <si>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</si>
  <si>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</si>
  <si>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</si>
  <si>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</si>
  <si>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</si>
  <si>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</si>
  <si>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</si>
  <si>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</si>
  <si>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</si>
  <si>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</si>
  <si>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</si>
  <si>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</si>
  <si>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</si>
  <si>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</si>
  <si>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</si>
  <si>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</si>
  <si>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</si>
  <si>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</si>
  <si>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</si>
  <si>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</si>
  <si>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</si>
  <si>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</si>
  <si>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</si>
  <si>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</si>
  <si>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</si>
  <si>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</si>
  <si>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</si>
  <si>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</si>
  <si>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</si>
  <si>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</si>
  <si>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</si>
  <si>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</si>
  <si>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</si>
  <si>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</si>
  <si>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</si>
  <si>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</si>
  <si>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</si>
  <si>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</si>
  <si>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</si>
  <si>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</si>
  <si>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</si>
  <si>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</si>
  <si>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</si>
  <si>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</si>
  <si>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</si>
  <si>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</si>
  <si>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</si>
  <si>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</si>
  <si>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</si>
  <si>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</si>
  <si>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</si>
  <si>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</si>
  <si>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</si>
  <si>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</si>
  <si>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</si>
  <si>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</si>
  <si>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</si>
  <si>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</si>
  <si>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</si>
  <si>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</si>
  <si>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</si>
  <si>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</si>
  <si>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</si>
  <si>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</si>
  <si>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</si>
  <si>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</si>
  <si>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</si>
  <si>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</si>
  <si>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</si>
  <si>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</si>
  <si>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</si>
  <si>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</si>
  <si>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</si>
  <si>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</si>
  <si>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</si>
  <si>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</si>
  <si>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</si>
  <si>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</si>
  <si>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</si>
  <si>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</si>
  <si>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</si>
  <si>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</si>
  <si>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</si>
  <si>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</si>
  <si>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</si>
  <si>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</si>
  <si>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</si>
  <si>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</si>
  <si>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</si>
  <si>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</si>
  <si>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</si>
  <si>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</si>
  <si>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</si>
  <si>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</si>
  <si>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</si>
  <si>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</si>
  <si>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</si>
  <si>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</si>
  <si>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</si>
  <si>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</si>
  <si>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</si>
  <si>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</si>
  <si>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</si>
  <si>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</si>
  <si>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</si>
  <si>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</si>
  <si>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</si>
  <si>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</si>
  <si>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</si>
  <si>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</si>
  <si>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</si>
  <si>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</si>
  <si>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</si>
  <si>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</si>
  <si>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</si>
  <si>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</si>
  <si>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</si>
  <si>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</si>
  <si>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</si>
  <si>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</si>
  <si>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</si>
  <si>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</si>
  <si>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</si>
  <si>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</si>
  <si>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</si>
  <si>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</si>
  <si>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</si>
  <si>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</si>
  <si>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</si>
  <si>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</si>
  <si>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</si>
  <si>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</si>
  <si>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</si>
  <si>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</si>
  <si>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</si>
  <si>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</si>
  <si>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</si>
  <si>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</si>
  <si>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</si>
  <si>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</si>
  <si>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</si>
  <si>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</si>
  <si>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</si>
  <si>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</si>
  <si>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</si>
  <si>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</si>
  <si>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</si>
  <si>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</si>
  <si>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</si>
  <si>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</si>
  <si>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</si>
  <si>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</si>
  <si>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</si>
  <si>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</si>
  <si>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</si>
  <si>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</si>
  <si>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</si>
  <si>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</si>
  <si>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</si>
  <si>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</si>
  <si>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</si>
  <si>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</si>
  <si>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</si>
  <si>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</si>
  <si>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</si>
  <si>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</si>
  <si>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</si>
  <si>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</si>
  <si>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</si>
  <si>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</si>
  <si>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</si>
  <si>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</si>
  <si>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</si>
  <si>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</si>
  <si>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</si>
  <si>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</si>
  <si>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</si>
  <si>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</si>
  <si>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</si>
  <si>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</si>
  <si>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</si>
  <si>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</si>
  <si>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</si>
  <si>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</si>
  <si>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</si>
  <si>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</si>
  <si>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</si>
  <si>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</si>
  <si>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</si>
  <si>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</si>
  <si>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</si>
  <si>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</si>
  <si>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</si>
  <si>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</si>
  <si>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</si>
  <si>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</si>
  <si>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</si>
  <si>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</si>
  <si>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</si>
  <si>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</si>
  <si>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</si>
  <si>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</si>
  <si>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</si>
  <si>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</si>
  <si>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</si>
  <si>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</si>
  <si>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</si>
  <si>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</si>
  <si>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</si>
  <si>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</si>
  <si>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</si>
  <si>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</si>
  <si>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</si>
  <si>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</si>
  <si>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</si>
  <si>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</si>
  <si>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</si>
  <si>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</si>
  <si>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</si>
  <si>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</si>
  <si>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</si>
  <si>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</si>
  <si>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</si>
  <si>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</si>
  <si>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</si>
  <si>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</si>
  <si>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</si>
  <si>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</si>
  <si>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</si>
  <si>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</si>
  <si>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</si>
  <si>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</si>
  <si>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</si>
  <si>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</si>
  <si>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</si>
  <si>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</si>
  <si>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</si>
  <si>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</si>
  <si>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</si>
  <si>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</si>
  <si>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</si>
  <si>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</si>
  <si>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</si>
  <si>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</si>
  <si>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</si>
  <si>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</si>
  <si>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</si>
  <si>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</si>
  <si>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</si>
  <si>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</si>
  <si>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</si>
  <si>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</si>
  <si>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</si>
  <si>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</si>
  <si>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</si>
  <si>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</si>
  <si>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</si>
  <si>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</si>
  <si>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</si>
  <si>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</si>
  <si>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</si>
  <si>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</si>
  <si>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</si>
  <si>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</si>
  <si>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</si>
  <si>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</si>
  <si>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</si>
  <si>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</si>
  <si>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</si>
  <si>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</si>
  <si>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</si>
  <si>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</si>
  <si>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</si>
  <si>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</si>
  <si>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</si>
  <si>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</si>
  <si>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</si>
  <si>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</si>
  <si>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</si>
  <si>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</si>
  <si>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</si>
  <si>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</si>
  <si>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</si>
  <si>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</si>
  <si>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</si>
  <si>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</si>
  <si>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</si>
  <si>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</si>
  <si>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</si>
  <si>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</si>
  <si>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</si>
  <si>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</si>
  <si>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</si>
  <si>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</si>
  <si>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</si>
  <si>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</si>
  <si>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</si>
  <si>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</si>
  <si>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</si>
  <si>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</si>
  <si>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</si>
  <si>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</si>
  <si>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</si>
  <si>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</si>
  <si>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</si>
  <si>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</si>
  <si>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</si>
  <si>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</si>
  <si>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</si>
  <si>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</si>
  <si>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</si>
  <si>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</si>
  <si>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</si>
  <si>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</si>
  <si>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</si>
  <si>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</si>
  <si>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</si>
  <si>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</si>
  <si>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</si>
  <si>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</si>
  <si>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</si>
  <si>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</si>
  <si>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</si>
  <si>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</si>
  <si>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</si>
  <si>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</si>
  <si>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</si>
  <si>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</si>
  <si>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</si>
  <si>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</si>
  <si>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</si>
  <si>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</si>
  <si>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</si>
  <si>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</si>
  <si>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</si>
  <si>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</si>
  <si>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</si>
  <si>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</si>
  <si>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</si>
  <si>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</si>
  <si>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</si>
  <si>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</si>
  <si>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</si>
  <si>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</si>
  <si>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</si>
  <si>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</si>
  <si>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</si>
  <si>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</si>
  <si>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</si>
  <si>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</si>
  <si>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</si>
  <si>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</si>
  <si>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</si>
  <si>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</si>
  <si>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</si>
  <si>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</si>
  <si>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</si>
  <si>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</si>
  <si>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</si>
  <si>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</si>
  <si>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</si>
  <si>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</si>
  <si>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</si>
  <si>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</si>
  <si>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</si>
  <si>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</si>
  <si>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</si>
  <si>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</si>
  <si>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</si>
  <si>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</si>
  <si>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</si>
  <si>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</si>
  <si>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</si>
  <si>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</si>
  <si>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</si>
  <si>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</si>
  <si>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</si>
  <si>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</si>
  <si>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</si>
  <si>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</si>
  <si>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</si>
  <si>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</si>
  <si>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</si>
  <si>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</si>
  <si>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</si>
  <si>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</si>
  <si>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</si>
  <si>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</si>
  <si>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</si>
  <si>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</si>
  <si>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</si>
  <si>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</si>
  <si>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</si>
  <si>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</si>
  <si>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</si>
  <si>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</si>
  <si>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</si>
  <si>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</si>
  <si>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</si>
  <si>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</si>
  <si>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</si>
  <si>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</si>
  <si>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</si>
  <si>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</si>
  <si>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</si>
  <si>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</si>
  <si>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</si>
  <si>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</si>
  <si>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</si>
  <si>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</si>
  <si>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</si>
  <si>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</si>
  <si>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</si>
  <si>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</si>
  <si>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</si>
  <si>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</si>
  <si>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</si>
  <si>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</si>
  <si>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</si>
  <si>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</si>
  <si>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</si>
  <si>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</si>
  <si>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</si>
  <si>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</si>
  <si>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</si>
  <si>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</si>
  <si>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</si>
  <si>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</si>
  <si>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</si>
  <si>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</si>
  <si>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</si>
  <si>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</si>
  <si>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</si>
  <si>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</si>
  <si>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</si>
  <si>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</si>
  <si>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</si>
  <si>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</si>
  <si>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</si>
  <si>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</si>
  <si>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</si>
  <si>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</si>
  <si>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</si>
  <si>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</si>
  <si>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</si>
  <si>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</si>
  <si>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</si>
  <si>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</si>
  <si>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</si>
  <si>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</si>
  <si>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</si>
  <si>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</si>
  <si>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</si>
  <si>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</si>
  <si>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</si>
  <si>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</si>
  <si>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</si>
  <si>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</si>
  <si>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</si>
  <si>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</si>
  <si>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</si>
  <si>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</si>
  <si>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</si>
  <si>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</si>
  <si>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</si>
  <si>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</si>
  <si>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</si>
  <si>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</si>
  <si>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</si>
  <si>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</si>
  <si>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</si>
  <si>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</si>
  <si>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</si>
  <si>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</si>
  <si>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</si>
  <si>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</si>
  <si>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</si>
  <si>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</si>
  <si>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</si>
  <si>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</si>
  <si>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</si>
  <si>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</si>
  <si>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</si>
  <si>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</si>
  <si>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</si>
  <si>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</si>
  <si>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</si>
  <si>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</si>
  <si>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</si>
  <si>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</si>
  <si>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</si>
  <si>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</si>
  <si>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</si>
  <si>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</si>
  <si>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</si>
  <si>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</si>
  <si>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</si>
  <si>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</si>
  <si>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</si>
  <si>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</si>
  <si>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</si>
  <si>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</si>
  <si>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</si>
  <si>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</si>
  <si>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</si>
  <si>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</si>
  <si>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</si>
  <si>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</si>
  <si>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</si>
  <si>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</si>
  <si>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</si>
  <si>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</si>
  <si>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</si>
  <si>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</si>
  <si>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</si>
  <si>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</si>
  <si>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</si>
  <si>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</si>
  <si>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</si>
  <si>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</si>
  <si>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</si>
  <si>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</si>
  <si>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</si>
  <si>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</si>
  <si>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</si>
  <si>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</si>
  <si>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</si>
  <si>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</si>
  <si>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</si>
  <si>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</si>
  <si>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</si>
  <si>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</si>
  <si>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</si>
  <si>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</si>
  <si>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</si>
  <si>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</si>
  <si>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</si>
  <si>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</si>
  <si>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</si>
  <si>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</si>
  <si>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</si>
  <si>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</si>
  <si>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</si>
  <si>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</si>
  <si>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</si>
  <si>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</si>
  <si>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</si>
  <si>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</si>
  <si>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</si>
  <si>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</si>
  <si>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</si>
  <si>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</si>
  <si>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</si>
  <si>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</si>
  <si>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</si>
  <si>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</si>
  <si>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</si>
  <si>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</si>
  <si>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</si>
  <si>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</si>
  <si>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</si>
  <si>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</si>
  <si>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</si>
  <si>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</si>
  <si>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</si>
  <si>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</si>
  <si>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</si>
  <si>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</si>
  <si>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</si>
  <si>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</si>
  <si>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</si>
  <si>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</si>
  <si>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</si>
  <si>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</si>
  <si>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</si>
  <si>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</si>
  <si>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</si>
  <si>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</si>
  <si>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</si>
  <si>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</si>
  <si>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</si>
  <si>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</si>
  <si>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</si>
  <si>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</si>
  <si>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</si>
  <si>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</si>
  <si>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</si>
  <si>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</si>
  <si>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</si>
  <si>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</si>
  <si>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</si>
  <si>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</si>
  <si>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</si>
  <si>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</si>
  <si>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</si>
  <si>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</si>
  <si>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</si>
  <si>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</si>
  <si>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</si>
  <si>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</si>
  <si>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</si>
  <si>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</si>
  <si>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</si>
  <si>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</si>
  <si>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</si>
  <si>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</si>
  <si>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</si>
  <si>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</si>
  <si>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</si>
  <si>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</si>
  <si>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</si>
  <si>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</si>
  <si>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</si>
  <si>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</si>
  <si>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</si>
  <si>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</si>
  <si>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</si>
  <si>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</si>
  <si>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</si>
  <si>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</si>
  <si>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</si>
  <si>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</si>
  <si>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</si>
  <si>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</si>
  <si>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</si>
  <si>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</si>
  <si>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</si>
  <si>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</si>
  <si>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</si>
  <si>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</si>
  <si>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</si>
  <si>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</si>
  <si>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</si>
  <si>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</si>
  <si>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</si>
  <si>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</si>
  <si>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</si>
  <si>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</si>
  <si>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</si>
  <si>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</si>
  <si>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</si>
  <si>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</si>
  <si>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</si>
  <si>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</si>
  <si>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</si>
  <si>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</si>
  <si>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</si>
  <si>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</si>
  <si>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</si>
  <si>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</si>
  <si>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</si>
  <si>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</si>
  <si>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</si>
  <si>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</si>
  <si>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</si>
  <si>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</si>
  <si>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</si>
  <si>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</si>
  <si>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</si>
  <si>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</si>
  <si>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</si>
  <si>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</si>
  <si>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</si>
  <si>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</si>
  <si>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</si>
  <si>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</si>
  <si>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</si>
  <si>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</si>
  <si>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</si>
  <si>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</si>
  <si>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</si>
  <si>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</si>
  <si>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</si>
  <si>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</si>
  <si>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</si>
  <si>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</si>
  <si>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</si>
  <si>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</si>
  <si>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</si>
  <si>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</si>
  <si>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</si>
  <si>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</si>
  <si>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</si>
  <si>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</si>
  <si>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</si>
  <si>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</si>
  <si>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</si>
  <si>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</si>
  <si>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</si>
  <si>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</si>
  <si>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</si>
  <si>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</si>
  <si>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</si>
  <si>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</si>
  <si>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</si>
  <si>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</si>
  <si>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</si>
  <si>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</si>
  <si>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</si>
  <si>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</si>
  <si>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</si>
  <si>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</si>
  <si>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</si>
  <si>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</si>
  <si>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</si>
  <si>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</si>
  <si>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</si>
  <si>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</si>
  <si>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</si>
  <si>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</si>
  <si>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</si>
  <si>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</si>
  <si>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</si>
  <si>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</si>
  <si>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</si>
  <si>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</si>
  <si>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</si>
  <si>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</si>
  <si>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</si>
  <si>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</si>
  <si>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</si>
  <si>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</si>
  <si>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</si>
  <si>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</si>
  <si>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</si>
  <si>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</si>
  <si>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</si>
  <si>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</si>
  <si>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</si>
  <si>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</si>
  <si>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</si>
  <si>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</si>
  <si>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</si>
  <si>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</si>
  <si>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</si>
  <si>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</si>
  <si>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</si>
  <si>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</si>
  <si>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</si>
  <si>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</si>
  <si>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</si>
  <si>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</si>
  <si>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</si>
  <si>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</si>
  <si>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</si>
  <si>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</si>
  <si>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</si>
  <si>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</si>
  <si>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</si>
  <si>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</si>
  <si>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</si>
  <si>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</si>
  <si>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</si>
  <si>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</si>
  <si>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</si>
  <si>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</si>
  <si>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</si>
  <si>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</si>
  <si>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</si>
  <si>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</si>
  <si>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</si>
  <si>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</si>
  <si>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</si>
  <si>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</si>
  <si>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</si>
  <si>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</si>
  <si>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</si>
  <si>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</si>
  <si>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</si>
  <si>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</si>
  <si>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</si>
  <si>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</si>
  <si>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</si>
  <si>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</si>
  <si>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</si>
  <si>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</si>
  <si>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</si>
  <si>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</si>
  <si>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</si>
  <si>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</si>
  <si>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</si>
  <si>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</si>
  <si>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</si>
  <si>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</si>
  <si>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</si>
  <si>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</si>
  <si>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</si>
  <si>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</si>
  <si>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</si>
  <si>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</si>
  <si>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</si>
  <si>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</si>
  <si>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</si>
  <si>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</si>
  <si>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</si>
  <si>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</si>
  <si>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</si>
  <si>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</si>
  <si>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</si>
  <si>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</si>
  <si>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</si>
  <si>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</si>
  <si>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</si>
  <si>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</si>
  <si>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</si>
  <si>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</si>
  <si>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</si>
  <si>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</si>
  <si>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</si>
  <si>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</si>
  <si>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</si>
  <si>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</si>
  <si>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</si>
  <si>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</si>
  <si>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</si>
  <si>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</si>
  <si>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</si>
  <si>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</si>
  <si>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</si>
  <si>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</si>
  <si>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</si>
  <si>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</si>
  <si>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</si>
  <si>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</si>
  <si>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</si>
  <si>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</si>
  <si>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</si>
  <si>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</si>
  <si>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</si>
  <si>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</si>
  <si>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</si>
  <si>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</si>
  <si>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</si>
  <si>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</si>
  <si>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</si>
  <si>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</si>
  <si>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</si>
  <si>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</si>
  <si>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</si>
  <si>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</si>
  <si>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</si>
  <si>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</si>
  <si>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</si>
  <si>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</si>
  <si>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</si>
  <si>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</si>
  <si>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</si>
  <si>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</si>
  <si>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</si>
  <si>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</si>
  <si>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</si>
  <si>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</si>
  <si>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</si>
  <si>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</si>
  <si>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</si>
  <si>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</si>
  <si>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</si>
  <si>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</si>
  <si>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</si>
  <si>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</si>
  <si>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</si>
  <si>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</si>
  <si>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</si>
  <si>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</si>
  <si>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</si>
  <si>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</si>
  <si>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</si>
  <si>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</si>
  <si>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</si>
  <si>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</si>
  <si>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</si>
  <si>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</si>
  <si>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</si>
  <si>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</si>
  <si>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</si>
  <si>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</si>
  <si>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</si>
  <si>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</si>
  <si>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</si>
  <si>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</si>
  <si>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</si>
  <si>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</si>
  <si>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</si>
  <si>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</si>
  <si>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</si>
  <si>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</si>
  <si>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</si>
  <si>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</si>
  <si>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</si>
  <si>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</si>
  <si>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</si>
  <si>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</si>
  <si>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</si>
  <si>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</si>
  <si>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</si>
  <si>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</si>
  <si>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</si>
  <si>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</si>
  <si>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</si>
  <si>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</si>
  <si>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</si>
  <si>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</si>
  <si>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</si>
  <si>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</si>
  <si>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</si>
  <si>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</si>
  <si>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</si>
  <si>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</si>
  <si>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</si>
  <si>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</si>
  <si>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</si>
  <si>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</si>
  <si>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</si>
  <si>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</si>
  <si>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</si>
  <si>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</si>
  <si>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</si>
  <si>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</si>
  <si>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</si>
  <si>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</si>
  <si>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</si>
  <si>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</si>
  <si>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</si>
  <si>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</si>
  <si>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</si>
  <si>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</si>
  <si>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</si>
  <si>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</si>
  <si>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</si>
  <si>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</si>
  <si>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</si>
  <si>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</si>
  <si>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</si>
  <si>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</si>
  <si>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</si>
  <si>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</si>
  <si>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</si>
  <si>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</si>
  <si>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</si>
  <si>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</si>
  <si>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</si>
  <si>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</si>
  <si>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</si>
  <si>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</si>
  <si>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</si>
  <si>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</si>
  <si>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</si>
  <si>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</si>
  <si>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</si>
  <si>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</si>
  <si>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</si>
  <si>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</si>
  <si>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</si>
  <si>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</si>
  <si>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</si>
  <si>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</si>
  <si>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</si>
  <si>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</si>
  <si>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</si>
  <si>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</si>
  <si>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</si>
  <si>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</si>
  <si>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</si>
  <si>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</si>
  <si>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</si>
  <si>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</si>
  <si>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</si>
  <si>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</si>
  <si>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</si>
  <si>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</si>
  <si>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</si>
  <si>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</si>
  <si>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</si>
  <si>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</si>
  <si>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</si>
  <si>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</si>
  <si>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</si>
  <si>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</si>
  <si>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</si>
  <si>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</si>
  <si>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</si>
  <si>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</si>
  <si>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</si>
  <si>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</si>
  <si>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</si>
  <si>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</si>
  <si>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</si>
  <si>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</si>
  <si>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</si>
  <si>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</si>
  <si>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</si>
  <si>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</si>
  <si>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</si>
  <si>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</si>
  <si>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</si>
  <si>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</si>
  <si>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</si>
  <si>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</si>
  <si>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</si>
  <si>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</si>
  <si>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</si>
  <si>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</si>
  <si>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</si>
  <si>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</si>
  <si>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</si>
  <si>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</si>
  <si>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</si>
  <si>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</si>
  <si>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</si>
  <si>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</si>
  <si>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</si>
  <si>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</si>
  <si>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</si>
  <si>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</si>
  <si>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</si>
  <si>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</si>
  <si>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</si>
  <si>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</si>
  <si>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</si>
  <si>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</si>
  <si>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</si>
  <si>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</si>
  <si>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</si>
  <si>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</si>
  <si>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</si>
  <si>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</si>
  <si>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</si>
  <si>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</si>
  <si>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</si>
  <si>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</si>
  <si>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</si>
  <si>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</si>
  <si>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</si>
  <si>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</si>
  <si>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</si>
  <si>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</si>
  <si>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</si>
  <si>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</si>
  <si>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</si>
  <si>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</si>
  <si>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</si>
  <si>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</si>
  <si>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</si>
  <si>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</si>
  <si>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</si>
  <si>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</si>
  <si>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</si>
  <si>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</si>
  <si>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</si>
  <si>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</si>
  <si>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</si>
  <si>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</si>
  <si>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</si>
  <si>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</si>
  <si>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</si>
  <si>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</si>
  <si>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</si>
  <si>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</si>
  <si>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</si>
  <si>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</si>
  <si>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</si>
  <si>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</si>
  <si>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</si>
  <si>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</si>
  <si>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</si>
  <si>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</si>
  <si>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</si>
  <si>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</si>
  <si>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</si>
  <si>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</si>
  <si>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</si>
  <si>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</si>
  <si>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</si>
  <si>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</si>
  <si>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</si>
  <si>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</si>
  <si>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</si>
  <si>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</si>
  <si>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</si>
  <si>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</si>
  <si>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</si>
  <si>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</si>
  <si>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</si>
  <si>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</si>
  <si>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</si>
  <si>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</si>
  <si>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</si>
  <si>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</si>
  <si>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</si>
  <si>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</si>
  <si>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</si>
  <si>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</si>
  <si>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</si>
  <si>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</si>
  <si>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</si>
  <si>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</si>
  <si>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</si>
  <si>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</si>
  <si>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</si>
  <si>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</si>
  <si>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</si>
  <si>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</si>
  <si>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</si>
  <si>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</si>
  <si>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</si>
  <si>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</si>
  <si>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</si>
  <si>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</si>
  <si>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</si>
  <si>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</si>
  <si>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</si>
  <si>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</si>
  <si>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</si>
  <si>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</si>
  <si>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</si>
  <si>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</si>
  <si>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</si>
  <si>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</si>
  <si>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</si>
  <si>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</si>
  <si>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</si>
  <si>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</si>
  <si>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</si>
  <si>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</si>
  <si>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</si>
  <si>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</si>
  <si>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</si>
  <si>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</si>
  <si>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</si>
  <si>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</si>
  <si>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</si>
  <si>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</si>
  <si>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</si>
  <si>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</si>
  <si>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</si>
  <si>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</si>
  <si>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</si>
  <si>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</si>
  <si>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</si>
  <si>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</si>
  <si>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</si>
  <si>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</si>
  <si>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</si>
  <si>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</si>
  <si>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</si>
  <si>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</si>
  <si>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</si>
  <si>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</si>
  <si>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</si>
  <si>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</si>
  <si>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</si>
  <si>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</si>
  <si>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</si>
  <si>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</si>
  <si>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</si>
  <si>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</si>
  <si>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</si>
  <si>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</si>
  <si>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</si>
  <si>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</si>
  <si>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</si>
  <si>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</si>
  <si>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</si>
  <si>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</si>
  <si>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</si>
  <si>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</si>
  <si>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</si>
  <si>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</si>
  <si>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</si>
  <si>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</si>
  <si>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</si>
  <si>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</si>
  <si>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</si>
  <si>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</si>
  <si>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</si>
  <si>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</si>
  <si>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</si>
  <si>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</si>
  <si>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</si>
  <si>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</si>
  <si>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</si>
  <si>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</si>
  <si>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</si>
  <si>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</si>
  <si>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</si>
  <si>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</si>
  <si>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</si>
  <si>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</si>
  <si>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</si>
  <si>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</si>
  <si>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</si>
  <si>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</si>
  <si>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</si>
  <si>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</si>
  <si>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</si>
  <si>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</si>
  <si>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</si>
  <si>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</si>
  <si>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</si>
  <si>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</si>
  <si>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</si>
  <si>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</si>
  <si>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</si>
  <si>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</si>
  <si>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</si>
  <si>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</si>
  <si>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</si>
  <si>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</si>
  <si>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</si>
  <si>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</si>
  <si>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</si>
  <si>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</si>
  <si>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</si>
  <si>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</si>
  <si>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</si>
  <si>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</si>
  <si>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</si>
  <si>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</si>
  <si>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</si>
  <si>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</si>
  <si>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</si>
  <si>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</si>
  <si>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</si>
  <si>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</si>
  <si>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</si>
  <si>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</si>
  <si>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</si>
  <si>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</si>
  <si>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</si>
  <si>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</si>
  <si>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</si>
  <si>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</si>
  <si>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</si>
  <si>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</si>
  <si>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</si>
  <si>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</si>
  <si>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</si>
  <si>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</si>
  <si>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</si>
  <si>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</si>
  <si>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</si>
  <si>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</si>
  <si>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</si>
  <si>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</si>
  <si>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</si>
  <si>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</si>
  <si>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</si>
  <si>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</si>
  <si>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</si>
  <si>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</si>
  <si>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</si>
  <si>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</si>
  <si>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</si>
  <si>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</si>
  <si>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</si>
  <si>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</si>
  <si>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</si>
  <si>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</si>
  <si>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</si>
  <si>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</si>
  <si>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</si>
  <si>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</si>
  <si>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</si>
  <si>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</si>
  <si>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</si>
  <si>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</si>
  <si>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</si>
  <si>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</si>
  <si>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</si>
  <si>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</si>
  <si>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</si>
  <si>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</si>
  <si>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</si>
  <si>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</si>
  <si>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</si>
  <si>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</si>
  <si>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</si>
  <si>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</si>
  <si>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</si>
  <si>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</si>
  <si>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</si>
  <si>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</si>
  <si>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</si>
  <si>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</si>
  <si>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</si>
  <si>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</si>
  <si>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</si>
  <si>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</si>
  <si>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</si>
  <si>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</si>
  <si>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</si>
  <si>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</si>
  <si>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</si>
  <si>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</si>
  <si>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</si>
  <si>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</si>
  <si>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</si>
  <si>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</si>
  <si>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</si>
  <si>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</si>
  <si>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</si>
  <si>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</si>
  <si>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</si>
  <si>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</si>
  <si>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</si>
  <si>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</si>
  <si>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</si>
  <si>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</si>
  <si>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</si>
  <si>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</si>
  <si>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</si>
  <si>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</si>
  <si>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</si>
  <si>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</si>
  <si>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</si>
  <si>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</si>
  <si>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</si>
  <si>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</si>
  <si>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</si>
  <si>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</si>
  <si>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</si>
  <si>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</si>
  <si>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</si>
  <si>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</si>
  <si>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</si>
  <si>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</si>
  <si>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</si>
  <si>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</si>
  <si>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</si>
  <si>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</si>
  <si>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</si>
  <si>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</si>
  <si>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</si>
  <si>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</si>
  <si>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</si>
  <si>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</si>
  <si>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</si>
  <si>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</si>
  <si>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</si>
  <si>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</si>
  <si>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</si>
  <si>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</si>
  <si>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</si>
  <si>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</si>
  <si>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</si>
  <si>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</si>
  <si>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</si>
  <si>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</si>
  <si>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</si>
  <si>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</si>
  <si>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</si>
  <si>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</si>
  <si>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</si>
  <si>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</si>
  <si>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</si>
  <si>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</si>
  <si>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</si>
  <si>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</si>
  <si>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</si>
  <si>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</si>
  <si>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</si>
  <si>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</si>
  <si>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</si>
  <si>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</si>
  <si>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</si>
  <si>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</si>
  <si>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</si>
  <si>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</si>
  <si>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</si>
  <si>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</si>
  <si>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</si>
  <si>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</si>
  <si>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</si>
  <si>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</si>
  <si>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</si>
  <si>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</si>
  <si>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</si>
  <si>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</si>
  <si>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</si>
  <si>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</si>
  <si>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</si>
  <si>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</si>
  <si>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</si>
  <si>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</si>
  <si>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</si>
  <si>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</si>
  <si>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</si>
  <si>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</si>
  <si>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</si>
  <si>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</si>
  <si>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</si>
  <si>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</si>
  <si>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</si>
  <si>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</si>
  <si>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</si>
  <si>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</si>
  <si>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</si>
  <si>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</si>
  <si>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</si>
  <si>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</si>
  <si>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</si>
  <si>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</si>
  <si>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</si>
  <si>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</si>
  <si>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</si>
  <si>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</si>
  <si>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</si>
  <si>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</si>
  <si>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</si>
  <si>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</si>
  <si>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</si>
  <si>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</si>
  <si>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</si>
  <si>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</si>
  <si>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</si>
  <si>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</si>
  <si>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</si>
  <si>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</si>
  <si>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</si>
  <si>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</si>
  <si>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</si>
  <si>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</si>
  <si>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</si>
  <si>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</si>
  <si>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</si>
  <si>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</si>
  <si>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</si>
  <si>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</si>
  <si>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</si>
  <si>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</si>
  <si>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</si>
  <si>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</si>
  <si>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</si>
  <si>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</si>
  <si>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</si>
  <si>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</si>
  <si>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</si>
  <si>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</si>
  <si>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</si>
  <si>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</si>
  <si>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</si>
  <si>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</si>
  <si>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</si>
  <si>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</si>
  <si>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</si>
  <si>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</si>
  <si>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</si>
  <si>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</si>
  <si>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</si>
  <si>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</si>
  <si>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</si>
  <si>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</si>
  <si>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</si>
  <si>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</si>
  <si>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</si>
  <si>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</si>
  <si>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</si>
  <si>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</si>
  <si>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</si>
  <si>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</si>
  <si>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</si>
  <si>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</si>
  <si>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</si>
  <si>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</si>
  <si>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</si>
  <si>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</si>
  <si>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</si>
  <si>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</si>
  <si>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</si>
  <si>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</si>
  <si>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</si>
  <si>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</si>
  <si>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</si>
  <si>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</si>
  <si>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</si>
  <si>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</si>
  <si>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</si>
  <si>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</si>
  <si>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</si>
  <si>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</si>
  <si>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</si>
  <si>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</si>
  <si>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</si>
  <si>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</si>
  <si>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</si>
  <si>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</si>
  <si>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</si>
  <si>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</si>
  <si>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</si>
  <si>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</si>
  <si>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</si>
  <si>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</si>
  <si>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</si>
  <si>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</si>
  <si>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</si>
  <si>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</si>
  <si>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</si>
  <si>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</si>
  <si>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</si>
  <si>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</si>
  <si>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</si>
  <si>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</si>
  <si>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</si>
  <si>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</si>
  <si>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</si>
  <si>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</si>
  <si>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</si>
  <si>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</si>
  <si>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</si>
  <si>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</si>
  <si>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</si>
  <si>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</si>
  <si>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</si>
  <si>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</si>
  <si>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</si>
  <si>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</si>
  <si>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</si>
  <si>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</si>
  <si>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</si>
  <si>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</si>
  <si>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</si>
  <si>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</si>
  <si>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</si>
  <si>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</si>
  <si>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</si>
  <si>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</si>
  <si>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</si>
  <si>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</si>
  <si>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</si>
  <si>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</si>
  <si>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</si>
  <si>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</si>
  <si>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</si>
  <si>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</si>
  <si>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</si>
  <si>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</si>
  <si>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</si>
  <si>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</si>
  <si>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</si>
  <si>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</si>
  <si>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</si>
  <si>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</si>
  <si>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</si>
  <si>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</si>
  <si>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</si>
  <si>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</si>
  <si>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</si>
  <si>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</si>
  <si>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</si>
  <si>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</si>
  <si>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</si>
  <si>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</si>
  <si>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</si>
  <si>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</si>
  <si>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</si>
  <si>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</si>
  <si>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</si>
  <si>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</si>
  <si>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</si>
  <si>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</si>
  <si>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</si>
  <si>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</si>
  <si>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</si>
  <si>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</si>
  <si>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</si>
  <si>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</si>
  <si>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</si>
  <si>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</si>
  <si>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</si>
  <si>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</si>
  <si>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</si>
  <si>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</si>
  <si>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</si>
  <si>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</si>
  <si>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</si>
  <si>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</si>
  <si>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</si>
  <si>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</si>
  <si>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</si>
  <si>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</si>
  <si>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</si>
  <si>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</si>
  <si>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</si>
  <si>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</si>
  <si>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</si>
  <si>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</si>
  <si>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</si>
  <si>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</si>
  <si>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</si>
  <si>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</si>
  <si>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</si>
  <si>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</si>
  <si>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</si>
  <si>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</si>
  <si>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</si>
  <si>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</si>
  <si>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</si>
  <si>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</si>
  <si>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</si>
  <si>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</si>
  <si>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</si>
  <si>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</si>
  <si>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</si>
  <si>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</si>
  <si>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</si>
  <si>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</si>
  <si>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</si>
  <si>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</si>
  <si>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</si>
  <si>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</si>
  <si>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</si>
  <si>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</si>
  <si>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</si>
  <si>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</si>
  <si>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</si>
  <si>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</si>
  <si>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</si>
  <si>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</si>
  <si>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</si>
  <si>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</si>
  <si>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</si>
  <si>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</si>
  <si>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</si>
  <si>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</si>
  <si>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</si>
  <si>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</si>
  <si>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</si>
  <si>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</si>
  <si>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</si>
  <si>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</si>
  <si>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</si>
  <si>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</si>
  <si>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</si>
  <si>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</si>
  <si>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</si>
  <si>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</si>
  <si>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</si>
  <si>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</si>
  <si>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</si>
  <si>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</si>
  <si>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</si>
  <si>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</si>
  <si>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</si>
  <si>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</si>
  <si>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</si>
  <si>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</si>
  <si>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</si>
  <si>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</si>
  <si>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</si>
  <si>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</si>
  <si>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</si>
  <si>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</si>
  <si>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</si>
  <si>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</si>
  <si>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</si>
  <si>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</si>
  <si>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</si>
  <si>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</si>
  <si>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</si>
  <si>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</si>
  <si>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</si>
  <si>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</si>
  <si>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</si>
  <si>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</si>
  <si>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</si>
  <si>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</si>
  <si>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</si>
  <si>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</si>
  <si>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</si>
  <si>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</si>
  <si>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</si>
  <si>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</si>
  <si>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</si>
  <si>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</si>
  <si>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</si>
  <si>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</si>
  <si>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</si>
  <si>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</si>
  <si>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</si>
  <si>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</si>
  <si>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</si>
  <si>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</si>
  <si>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</si>
  <si>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</si>
  <si>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</si>
  <si>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</si>
  <si>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</si>
  <si>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</si>
  <si>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</si>
  <si>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</si>
  <si>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</si>
  <si>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</si>
  <si>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</si>
  <si>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</si>
  <si>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</si>
  <si>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</si>
  <si>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</si>
  <si>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</si>
  <si>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</si>
  <si>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</si>
  <si>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</si>
  <si>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</si>
  <si>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</si>
  <si>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</si>
  <si>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</si>
  <si>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</si>
  <si>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</si>
  <si>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</si>
  <si>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</si>
  <si>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</si>
  <si>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</si>
  <si>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</si>
  <si>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</si>
  <si>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</si>
  <si>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</si>
  <si>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</si>
  <si>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</si>
  <si>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</si>
  <si>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</si>
  <si>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</si>
  <si>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</si>
  <si>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</si>
  <si>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</si>
  <si>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</si>
  <si>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</si>
  <si>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</si>
  <si>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</si>
  <si>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</si>
  <si>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</si>
  <si>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</si>
  <si>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</si>
  <si>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</si>
  <si>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</si>
  <si>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</si>
  <si>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</si>
  <si>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</si>
  <si>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</si>
  <si>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</si>
  <si>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</si>
  <si>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</si>
  <si>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</si>
  <si>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</si>
  <si>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</si>
  <si>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</si>
  <si>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</si>
  <si>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</si>
  <si>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</si>
  <si>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</si>
  <si>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</si>
  <si>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</si>
  <si>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</si>
  <si>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</si>
  <si>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</si>
  <si>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</si>
  <si>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</si>
  <si>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</si>
  <si>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</si>
  <si>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</si>
  <si>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</si>
  <si>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</si>
  <si>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</si>
  <si>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</si>
  <si>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</si>
  <si>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</si>
  <si>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</si>
  <si>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</si>
  <si>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</si>
  <si>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</si>
  <si>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</si>
  <si>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</si>
  <si>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</si>
  <si>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</si>
  <si>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</si>
  <si>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</si>
  <si>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</si>
  <si>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</si>
  <si>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</si>
  <si>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</si>
  <si>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</si>
  <si>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</si>
  <si>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</si>
  <si>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</si>
  <si>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</si>
  <si>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</si>
  <si>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</si>
  <si>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</si>
  <si>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</si>
  <si>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</si>
  <si>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</si>
  <si>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</si>
  <si>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</si>
  <si>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</si>
  <si>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</si>
  <si>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</si>
  <si>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</si>
  <si>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</si>
  <si>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</si>
  <si>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</si>
  <si>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</si>
  <si>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</si>
  <si>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</si>
  <si>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</si>
  <si>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</si>
  <si>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</si>
  <si>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</si>
  <si>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</si>
  <si>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</si>
  <si>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</si>
  <si>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</si>
  <si>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</si>
  <si>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</si>
  <si>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</si>
  <si>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</si>
  <si>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</si>
  <si>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</si>
  <si>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</si>
  <si>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</si>
  <si>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</si>
  <si>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</si>
  <si>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</si>
  <si>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</si>
  <si>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</si>
  <si>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</si>
  <si>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</si>
  <si>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</si>
  <si>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</si>
  <si>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</si>
  <si>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</si>
  <si>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</si>
  <si>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</si>
  <si>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</si>
  <si>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</si>
  <si>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</si>
  <si>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</si>
  <si>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</si>
  <si>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</si>
  <si>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</si>
  <si>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</si>
  <si>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</si>
  <si>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</si>
  <si>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</si>
  <si>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</si>
  <si>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</si>
  <si>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</si>
  <si>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</si>
  <si>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</si>
  <si>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</si>
  <si>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</si>
  <si>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</si>
  <si>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</si>
  <si>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</si>
  <si>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</si>
  <si>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</si>
  <si>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</si>
  <si>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</si>
  <si>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</si>
  <si>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</si>
  <si>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</si>
  <si>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</si>
  <si>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</si>
  <si>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</si>
  <si>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</si>
  <si>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</si>
  <si>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</si>
  <si>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</si>
  <si>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</si>
  <si>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</si>
  <si>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</si>
  <si>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</si>
  <si>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</si>
  <si>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</si>
  <si>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</si>
  <si>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</si>
  <si>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</si>
  <si>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</si>
  <si>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</si>
  <si>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</si>
  <si>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</si>
  <si>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</si>
  <si>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</si>
  <si>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</si>
  <si>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</si>
  <si>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</si>
  <si>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</si>
  <si>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</si>
  <si>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</si>
  <si>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</si>
  <si>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</si>
  <si>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</si>
  <si>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</si>
  <si>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</si>
  <si>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</si>
  <si>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</si>
  <si>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</si>
  <si>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</si>
  <si>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</si>
  <si>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</si>
  <si>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</si>
  <si>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</si>
  <si>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</si>
  <si>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</si>
  <si>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</si>
  <si>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</si>
  <si>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</si>
  <si>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</si>
  <si>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</si>
  <si>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</si>
  <si>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</si>
  <si>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</si>
  <si>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</si>
  <si>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</si>
  <si>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</si>
  <si>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</si>
  <si>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</si>
  <si>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</si>
  <si>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</si>
  <si>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</si>
  <si>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</si>
  <si>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</si>
  <si>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</si>
  <si>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</si>
  <si>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</si>
  <si>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</si>
  <si>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</si>
  <si>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</si>
  <si>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</si>
  <si>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</si>
  <si>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</si>
  <si>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</si>
  <si>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</si>
  <si>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</si>
  <si>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</si>
  <si>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</si>
  <si>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</si>
  <si>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</si>
  <si>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</si>
  <si>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</si>
  <si>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</si>
  <si>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</si>
  <si>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</si>
  <si>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</si>
  <si>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</si>
  <si>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</si>
  <si>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</si>
  <si>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</si>
  <si>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</si>
  <si>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</si>
  <si>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</si>
  <si>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</si>
  <si>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</si>
  <si>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</si>
  <si>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</si>
  <si>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</si>
  <si>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</si>
  <si>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</si>
  <si>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</si>
  <si>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</si>
  <si>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</si>
  <si>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</si>
  <si>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</si>
  <si>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</si>
  <si>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</si>
  <si>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</si>
  <si>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</si>
  <si>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</si>
  <si>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</si>
  <si>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</si>
  <si>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</si>
  <si>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</si>
  <si>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</si>
  <si>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</si>
  <si>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</si>
  <si>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</si>
  <si>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</si>
  <si>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</si>
  <si>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</si>
  <si>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</si>
  <si>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</si>
  <si>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</si>
  <si>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</si>
  <si>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</si>
  <si>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</si>
  <si>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</si>
  <si>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</si>
  <si>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</si>
  <si>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</si>
  <si>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</si>
  <si>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</si>
  <si>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</si>
  <si>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</si>
  <si>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</si>
  <si>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</si>
  <si>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</si>
  <si>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</si>
  <si>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</si>
  <si>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</si>
  <si>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</si>
  <si>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</si>
  <si>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</si>
  <si>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</si>
  <si>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</si>
  <si>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</si>
  <si>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</si>
  <si>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</si>
  <si>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</si>
  <si>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</si>
  <si>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</si>
  <si>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</si>
  <si>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</si>
  <si>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</si>
  <si>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</si>
  <si>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</si>
  <si>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</si>
  <si>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</si>
  <si>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</si>
  <si>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</si>
  <si>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</si>
  <si>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</si>
  <si>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</si>
  <si>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</si>
  <si>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</si>
  <si>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</si>
  <si>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</si>
  <si>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</si>
  <si>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</si>
  <si>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</si>
  <si>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</si>
  <si>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</si>
  <si>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</si>
  <si>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</si>
  <si>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</si>
  <si>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</si>
  <si>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</si>
  <si>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</si>
  <si>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</si>
  <si>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</si>
  <si>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</si>
  <si>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</si>
  <si>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</si>
  <si>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</si>
  <si>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</si>
  <si>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</si>
  <si>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</si>
  <si>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</si>
  <si>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</si>
  <si>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</si>
  <si>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</si>
  <si>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</si>
  <si>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</si>
  <si>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</si>
  <si>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</si>
  <si>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</si>
  <si>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</si>
  <si>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</si>
  <si>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</si>
  <si>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</si>
  <si>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</si>
  <si>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</si>
  <si>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</si>
  <si>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</si>
  <si>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</si>
  <si>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</si>
  <si>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</si>
  <si>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</si>
  <si>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</si>
  <si>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</si>
  <si>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</si>
  <si>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</si>
  <si>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</si>
  <si>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</si>
  <si>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</si>
  <si>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</si>
  <si>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</si>
  <si>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</si>
  <si>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</si>
  <si>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</si>
  <si>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</si>
  <si>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</si>
  <si>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</si>
  <si>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</si>
  <si>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</si>
  <si>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</si>
  <si>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</si>
  <si>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</si>
  <si>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</si>
  <si>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</si>
  <si>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</si>
  <si>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</si>
  <si>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</si>
  <si>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</si>
  <si>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</si>
  <si>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</si>
  <si>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</si>
  <si>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</si>
  <si>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</si>
  <si>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</si>
  <si>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</si>
  <si>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</si>
  <si>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</si>
  <si>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</si>
  <si>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</si>
  <si>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</si>
  <si>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</si>
  <si>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</si>
  <si>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</si>
  <si>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</si>
  <si>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</si>
  <si>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</si>
  <si>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</si>
  <si>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</si>
  <si>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</si>
  <si>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</si>
  <si>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</si>
  <si>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</si>
  <si>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</si>
  <si>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</si>
  <si>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</si>
  <si>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</si>
  <si>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</si>
  <si>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</si>
  <si>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</si>
  <si>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</si>
  <si>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</si>
  <si>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</si>
  <si>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</si>
  <si>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</si>
  <si>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</si>
  <si>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</si>
  <si>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</si>
  <si>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</si>
  <si>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</si>
  <si>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</si>
  <si>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</si>
  <si>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</si>
  <si>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</si>
  <si>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</si>
  <si>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</si>
  <si>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</si>
  <si>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</si>
  <si>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</si>
  <si>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</si>
  <si>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</si>
  <si>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</si>
  <si>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</si>
  <si>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</si>
  <si>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</si>
  <si>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</si>
  <si>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</si>
  <si>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</si>
  <si>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</si>
  <si>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</si>
  <si>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</si>
  <si>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</si>
  <si>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</si>
  <si>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</si>
  <si>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</si>
  <si>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</si>
  <si>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</si>
  <si>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</si>
  <si>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</si>
  <si>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</si>
  <si>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</si>
  <si>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</si>
  <si>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</si>
  <si>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</si>
  <si>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</si>
  <si>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</si>
  <si>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</si>
  <si>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</si>
  <si>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</si>
  <si>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</si>
  <si>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</si>
  <si>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</si>
  <si>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</si>
  <si>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</si>
  <si>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</si>
  <si>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</si>
  <si>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</si>
  <si>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</si>
  <si>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</si>
  <si>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</si>
  <si>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</si>
  <si>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</si>
  <si>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</si>
  <si>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</si>
  <si>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</si>
  <si>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</si>
  <si>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</si>
  <si>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</si>
  <si>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</si>
  <si>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</si>
  <si>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</si>
  <si>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</si>
  <si>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</si>
  <si>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</si>
  <si>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</si>
  <si>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</si>
  <si>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</si>
  <si>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</si>
  <si>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</si>
  <si>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</si>
  <si>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</si>
  <si>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</si>
  <si>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</si>
  <si>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</si>
  <si>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</si>
  <si>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</si>
  <si>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</si>
  <si>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</si>
  <si>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</si>
  <si>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</si>
  <si>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</si>
  <si>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</si>
  <si>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</si>
  <si>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</si>
  <si>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</si>
  <si>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</si>
  <si>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</si>
  <si>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</si>
  <si>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</si>
  <si>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</si>
  <si>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</si>
  <si>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</si>
  <si>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</si>
  <si>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</si>
  <si>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</si>
  <si>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</si>
  <si>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</si>
  <si>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</si>
  <si>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</si>
  <si>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</si>
  <si>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</si>
  <si>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</si>
  <si>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</si>
  <si>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</si>
  <si>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</si>
  <si>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</si>
  <si>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</si>
  <si>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</si>
  <si>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</si>
  <si>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</si>
  <si>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</si>
  <si>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</si>
  <si>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</si>
  <si>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</si>
  <si>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</si>
  <si>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</si>
  <si>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</si>
  <si>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</si>
  <si>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</si>
  <si>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</si>
  <si>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</si>
  <si>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</si>
  <si>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</si>
  <si>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</si>
  <si>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</si>
  <si>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</si>
  <si>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</si>
  <si>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</si>
  <si>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</si>
  <si>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</si>
  <si>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</si>
  <si>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</si>
  <si>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</si>
  <si>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</si>
  <si>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</si>
  <si>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</si>
  <si>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</si>
  <si>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</si>
  <si>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</si>
  <si>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</si>
  <si>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</si>
  <si>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</si>
  <si>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</si>
  <si>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</si>
  <si>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</si>
  <si>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</si>
  <si>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</si>
  <si>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</si>
  <si>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</si>
  <si>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</si>
  <si>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</si>
  <si>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</si>
  <si>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</si>
  <si>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</si>
  <si>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</si>
  <si>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</si>
  <si>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</si>
  <si>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</si>
  <si>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</si>
  <si>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</si>
  <si>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</si>
  <si>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</si>
  <si>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</si>
  <si>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</si>
  <si>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</si>
  <si>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</si>
  <si>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</si>
  <si>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</si>
  <si>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</si>
  <si>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</si>
  <si>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</si>
  <si>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</si>
  <si>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</si>
  <si>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</si>
  <si>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</si>
  <si>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</si>
  <si>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</si>
  <si>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</si>
  <si>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</si>
  <si>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</si>
  <si>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</si>
  <si>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</si>
  <si>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</si>
  <si>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</si>
  <si>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</si>
  <si>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</si>
  <si>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</si>
  <si>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</si>
  <si>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</si>
  <si>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</si>
  <si>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</si>
  <si>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</si>
  <si>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</si>
  <si>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</si>
  <si>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</si>
  <si>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</si>
  <si>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</si>
  <si>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</si>
  <si>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</si>
  <si>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</si>
  <si>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</si>
  <si>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</si>
  <si>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</si>
  <si>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</si>
  <si>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</si>
  <si>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</si>
  <si>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</si>
  <si>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</si>
  <si>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</si>
  <si>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</si>
  <si>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</si>
  <si>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</si>
  <si>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</si>
  <si>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</si>
  <si>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</si>
  <si>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</si>
  <si>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</si>
  <si>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</si>
  <si>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</si>
  <si>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</si>
  <si>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</si>
  <si>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</si>
  <si>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</si>
  <si>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</si>
  <si>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</si>
  <si>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</si>
  <si>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</si>
  <si>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</si>
  <si>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</si>
  <si>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</si>
  <si>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</si>
  <si>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</si>
  <si>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</si>
  <si>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</si>
  <si>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</si>
  <si>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</si>
  <si>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</si>
  <si>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</si>
  <si>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</si>
  <si>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</si>
  <si>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</si>
  <si>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</si>
  <si>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</si>
  <si>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</si>
  <si>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</si>
  <si>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</si>
  <si>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</si>
  <si>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</si>
  <si>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</si>
  <si>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</si>
  <si>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</si>
  <si>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</si>
  <si>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</si>
  <si>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</si>
  <si>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</si>
  <si>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</si>
  <si>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</si>
  <si>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</si>
  <si>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</si>
  <si>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</si>
  <si>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</si>
  <si>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</si>
  <si>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</si>
  <si>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</si>
  <si>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</si>
  <si>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</si>
  <si>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</si>
  <si>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</si>
  <si>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</si>
  <si>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</si>
  <si>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</si>
  <si>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</si>
  <si>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</si>
  <si>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</si>
  <si>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</si>
  <si>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</si>
  <si>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</si>
  <si>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</si>
  <si>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</si>
  <si>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</si>
  <si>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</si>
  <si>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</si>
  <si>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</si>
  <si>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</si>
  <si>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</si>
  <si>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</si>
  <si>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</si>
  <si>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</si>
  <si>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</si>
  <si>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</si>
  <si>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</si>
  <si>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</si>
  <si>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</si>
  <si>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</si>
  <si>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</si>
  <si>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</si>
  <si>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</si>
  <si>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</si>
  <si>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</si>
  <si>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</si>
  <si>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</si>
  <si>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</si>
  <si>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</si>
  <si>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</si>
  <si>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</si>
  <si>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</si>
  <si>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</si>
  <si>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</si>
  <si>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</si>
  <si>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</si>
  <si>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</si>
  <si>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</si>
  <si>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</si>
  <si>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</si>
  <si>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</si>
  <si>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</si>
  <si>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</si>
  <si>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</si>
  <si>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</si>
  <si>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</si>
  <si>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</si>
  <si>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</si>
  <si>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</si>
  <si>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</si>
  <si>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</si>
  <si>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</si>
  <si>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</si>
  <si>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</si>
  <si>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</si>
  <si>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</si>
  <si>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</si>
  <si>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</si>
  <si>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</si>
  <si>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</si>
  <si>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</si>
  <si>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</si>
  <si>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</si>
  <si>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</si>
  <si>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</si>
  <si>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</si>
  <si>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</si>
  <si>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</si>
  <si>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</si>
  <si>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</si>
  <si>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</si>
  <si>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</si>
  <si>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</si>
  <si>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</si>
  <si>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</si>
  <si>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</si>
  <si>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</si>
  <si>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</si>
  <si>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</si>
  <si>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</si>
  <si>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</si>
  <si>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</si>
  <si>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</si>
  <si>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</si>
  <si>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</si>
  <si>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</si>
  <si>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</si>
  <si>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</si>
  <si>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</si>
  <si>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</si>
  <si>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</si>
  <si>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</si>
  <si>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</si>
  <si>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</si>
  <si>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</si>
  <si>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</si>
  <si>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</si>
  <si>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</si>
  <si>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</si>
  <si>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</si>
  <si>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</si>
  <si>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</si>
  <si>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</si>
  <si>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</si>
  <si>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</si>
  <si>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</si>
  <si>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</si>
  <si>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</si>
  <si>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</si>
  <si>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</si>
  <si>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</si>
  <si>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</si>
  <si>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</si>
  <si>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</si>
  <si>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</si>
  <si>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</si>
  <si>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</si>
  <si>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</si>
  <si>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</si>
  <si>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</si>
  <si>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</si>
  <si>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</si>
  <si>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</si>
  <si>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</si>
  <si>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</si>
  <si>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</si>
  <si>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</si>
  <si>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</si>
  <si>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</si>
  <si>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</si>
  <si>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</si>
  <si>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</si>
  <si>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</si>
  <si>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</si>
  <si>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</si>
  <si>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</si>
  <si>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</si>
  <si>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</si>
  <si>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</si>
  <si>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</si>
  <si>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</si>
  <si>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</si>
  <si>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</si>
  <si>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</si>
  <si>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</si>
  <si>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</si>
  <si>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</si>
  <si>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</si>
  <si>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</si>
  <si>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</si>
  <si>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</si>
  <si>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</si>
  <si>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</si>
  <si>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</si>
  <si>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</si>
  <si>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</si>
  <si>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</si>
  <si>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</si>
  <si>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</si>
  <si>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</si>
  <si>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</si>
  <si>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</si>
  <si>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</si>
  <si>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</si>
  <si>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</si>
  <si>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</si>
  <si>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</si>
  <si>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</si>
  <si>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</si>
  <si>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</si>
  <si>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</si>
  <si>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</si>
  <si>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</si>
  <si>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</si>
  <si>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</si>
  <si>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</si>
  <si>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</si>
  <si>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</si>
  <si>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</si>
  <si>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</si>
  <si>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</si>
  <si>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</si>
  <si>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</si>
  <si>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</si>
  <si>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</si>
  <si>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</si>
  <si>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</si>
  <si>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</si>
  <si>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</si>
  <si>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</si>
  <si>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</si>
  <si>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</si>
  <si>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</si>
  <si>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</si>
  <si>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</si>
  <si>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</si>
  <si>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</si>
  <si>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</si>
  <si>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</si>
  <si>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</si>
  <si>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</si>
  <si>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</si>
  <si>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</si>
  <si>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</si>
  <si>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</si>
  <si>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</si>
  <si>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</si>
  <si>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</si>
  <si>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</si>
  <si>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</si>
  <si>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</si>
  <si>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</si>
  <si>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</si>
  <si>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</si>
  <si>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</si>
  <si>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</si>
  <si>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</si>
  <si>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</si>
  <si>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</si>
  <si>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</si>
  <si>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</si>
  <si>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</si>
  <si>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</si>
  <si>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</si>
  <si>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</si>
  <si>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</si>
  <si>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</si>
  <si>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</si>
  <si>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</si>
  <si>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</si>
  <si>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</si>
  <si>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</si>
  <si>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</si>
  <si>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</si>
  <si>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</si>
  <si>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</si>
  <si>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</si>
  <si>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</si>
  <si>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</si>
  <si>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</si>
  <si>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</si>
  <si>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</si>
  <si>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</si>
  <si>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</si>
  <si>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</si>
  <si>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</si>
  <si>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</si>
  <si>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</si>
  <si>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</si>
  <si>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</si>
  <si>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</si>
  <si>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</si>
  <si>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</si>
  <si>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</si>
  <si>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</si>
  <si>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</si>
  <si>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</si>
  <si>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</si>
  <si>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</si>
  <si>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</si>
  <si>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</si>
  <si>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</si>
  <si>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</si>
  <si>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</si>
  <si>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</si>
  <si>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</si>
  <si>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</si>
  <si>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</si>
  <si>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</si>
  <si>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</si>
  <si>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</si>
  <si>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</si>
  <si>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</si>
  <si>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</si>
  <si>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</si>
  <si>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</si>
  <si>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</si>
  <si>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</si>
  <si>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</si>
  <si>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</si>
  <si>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</si>
  <si>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</si>
  <si>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</si>
  <si>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</si>
  <si>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</si>
  <si>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</si>
  <si>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</si>
  <si>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</si>
  <si>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</si>
  <si>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</si>
  <si>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</si>
  <si>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</si>
  <si>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</si>
  <si>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</si>
  <si>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</si>
  <si>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</si>
  <si>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</si>
  <si>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</si>
  <si>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</si>
  <si>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</si>
  <si>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</si>
  <si>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</si>
  <si>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</si>
  <si>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</si>
  <si>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</si>
  <si>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</si>
  <si>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</si>
  <si>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</si>
  <si>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</si>
  <si>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</si>
  <si>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</si>
  <si>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</si>
  <si>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</si>
  <si>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</si>
  <si>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</si>
  <si>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</si>
  <si>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</si>
  <si>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</si>
  <si>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</si>
  <si>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</si>
  <si>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</si>
  <si>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</si>
  <si>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</si>
  <si>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</si>
  <si>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</si>
  <si>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</si>
  <si>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</si>
  <si>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</si>
  <si>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</si>
  <si>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</si>
  <si>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</si>
  <si>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</si>
  <si>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</si>
  <si>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</si>
  <si>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</si>
  <si>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</si>
  <si>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</si>
  <si>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</si>
  <si>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</si>
  <si>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</si>
  <si>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</si>
  <si>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</si>
  <si>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</si>
  <si>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</si>
  <si>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</si>
  <si>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</si>
  <si>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</si>
  <si>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</si>
  <si>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</si>
  <si>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</si>
  <si>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</si>
  <si>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</si>
  <si>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</si>
  <si>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</si>
  <si>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</si>
  <si>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</si>
  <si>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</si>
  <si>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</si>
  <si>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</si>
  <si>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</si>
  <si>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</si>
  <si>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</si>
  <si>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</si>
  <si>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</si>
  <si>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</si>
  <si>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</si>
  <si>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</si>
  <si>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</si>
  <si>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</si>
  <si>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</si>
  <si>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</si>
  <si>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</si>
  <si>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</si>
  <si>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</si>
  <si>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</si>
  <si>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</si>
  <si>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</si>
  <si>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</si>
  <si>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</si>
  <si>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</si>
  <si>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</si>
  <si>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</si>
  <si>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</si>
  <si>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</si>
  <si>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</si>
  <si>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</si>
  <si>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</si>
  <si>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</si>
  <si>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</si>
  <si>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</si>
  <si>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</si>
  <si>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</si>
  <si>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</si>
  <si>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</si>
  <si>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</si>
  <si>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</si>
  <si>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</si>
  <si>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</si>
  <si>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</si>
  <si>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</si>
  <si>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</si>
  <si>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</si>
  <si>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</si>
  <si>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</si>
  <si>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</si>
  <si>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</si>
  <si>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</si>
  <si>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</si>
  <si>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</si>
  <si>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</si>
  <si>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</si>
  <si>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</si>
  <si>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</si>
  <si>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</si>
  <si>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</si>
  <si>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</si>
  <si>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</si>
  <si>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</si>
  <si>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</si>
  <si>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</si>
  <si>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</si>
  <si>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</si>
  <si>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</si>
  <si>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</si>
  <si>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</si>
  <si>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</si>
  <si>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</si>
  <si>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</si>
  <si>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</si>
  <si>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</si>
  <si>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</si>
  <si>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</si>
  <si>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</si>
  <si>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</si>
  <si>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</si>
  <si>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</si>
  <si>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</si>
  <si>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</si>
  <si>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</si>
  <si>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</si>
  <si>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</si>
  <si>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</si>
  <si>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</si>
  <si>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</si>
  <si>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</si>
  <si>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</si>
  <si>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</si>
  <si>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</si>
  <si>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</si>
  <si>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</si>
  <si>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</si>
  <si>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</si>
  <si>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</si>
  <si>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</si>
  <si>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</si>
  <si>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</si>
  <si>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</si>
  <si>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</si>
  <si>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</si>
  <si>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</si>
  <si>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</si>
  <si>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</si>
  <si>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</si>
  <si>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</si>
  <si>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</si>
  <si>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</si>
  <si>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</si>
  <si>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</si>
  <si>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</si>
  <si>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</si>
  <si>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</si>
  <si>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</si>
  <si>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</si>
  <si>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</si>
  <si>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</si>
  <si>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</si>
  <si>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</si>
  <si>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</si>
  <si>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</si>
  <si>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</si>
  <si>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</si>
  <si>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</si>
  <si>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</si>
  <si>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</si>
  <si>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</si>
  <si>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</si>
  <si>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</si>
  <si>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</si>
  <si>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</si>
  <si>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</si>
  <si>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</si>
  <si>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</si>
  <si>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</si>
  <si>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</si>
  <si>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</si>
  <si>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</si>
  <si>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</si>
  <si>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</si>
  <si>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</si>
  <si>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</si>
  <si>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</si>
  <si>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</si>
  <si>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</si>
  <si>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</si>
  <si>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</si>
  <si>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</si>
  <si>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</si>
  <si>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</si>
  <si>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</si>
  <si>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</si>
  <si>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</si>
  <si>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</si>
  <si>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</si>
  <si>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</si>
  <si>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</si>
  <si>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</si>
  <si>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</si>
  <si>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</si>
  <si>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</si>
  <si>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</si>
  <si>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</si>
  <si>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</si>
  <si>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</si>
  <si>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</si>
  <si>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</si>
  <si>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</si>
  <si>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</si>
  <si>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</si>
  <si>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</si>
  <si>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</si>
  <si>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</si>
  <si>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</si>
  <si>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</si>
  <si>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</si>
  <si>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</si>
  <si>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</si>
  <si>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</si>
  <si>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</si>
  <si>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</si>
  <si>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</si>
  <si>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</si>
  <si>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</si>
  <si>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</si>
  <si>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</si>
  <si>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</si>
  <si>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</si>
  <si>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</si>
  <si>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</si>
  <si>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</si>
  <si>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</si>
  <si>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</si>
  <si>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</si>
  <si>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</si>
  <si>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</si>
  <si>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</si>
  <si>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</si>
  <si>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</si>
  <si>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</si>
  <si>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</si>
  <si>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</si>
  <si>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</si>
  <si>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</si>
  <si>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</si>
  <si>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</si>
  <si>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</si>
  <si>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</si>
  <si>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</si>
  <si>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</si>
  <si>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</si>
  <si>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</si>
  <si>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</si>
  <si>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</si>
  <si>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</si>
  <si>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</si>
  <si>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</si>
  <si>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</si>
  <si>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</si>
  <si>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</si>
  <si>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</si>
  <si>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</si>
  <si>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</si>
  <si>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</si>
  <si>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</si>
  <si>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</si>
  <si>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</si>
  <si>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</si>
  <si>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</si>
  <si>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</si>
  <si>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</si>
  <si>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</si>
  <si>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</si>
  <si>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</si>
  <si>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</si>
  <si>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</si>
  <si>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</si>
  <si>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</si>
  <si>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</si>
  <si>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</si>
  <si>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</si>
  <si>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</si>
  <si>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</si>
  <si>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</si>
  <si>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</si>
  <si>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</si>
  <si>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</si>
  <si>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</si>
  <si>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</si>
  <si>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</si>
  <si>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</si>
  <si>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</si>
  <si>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</si>
  <si>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</si>
  <si>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</si>
  <si>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</si>
  <si>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</si>
  <si>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</si>
  <si>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</si>
  <si>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</si>
  <si>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</si>
  <si>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</si>
  <si>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</si>
  <si>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</si>
  <si>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</si>
  <si>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</si>
  <si>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</si>
  <si>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</si>
  <si>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</si>
  <si>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</si>
  <si>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</si>
  <si>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</si>
  <si>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</si>
  <si>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</si>
  <si>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</si>
  <si>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</si>
  <si>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</si>
  <si>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</si>
  <si>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</si>
  <si>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</si>
  <si>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</si>
  <si>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</si>
  <si>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</si>
  <si>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</si>
  <si>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</si>
  <si>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</si>
  <si>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</si>
  <si>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</si>
  <si>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</si>
  <si>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</si>
  <si>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</si>
  <si>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</si>
  <si>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</si>
  <si>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</si>
  <si>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</si>
  <si>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</si>
  <si>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</si>
  <si>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</si>
  <si>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</si>
  <si>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</si>
  <si>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</si>
  <si>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</si>
  <si>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</si>
  <si>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</si>
  <si>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</si>
  <si>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</si>
  <si>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</si>
  <si>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</si>
  <si>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</si>
  <si>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</si>
  <si>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</si>
  <si>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</si>
  <si>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</si>
  <si>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</si>
  <si>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</si>
  <si>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</si>
  <si>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</si>
  <si>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</si>
  <si>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</si>
  <si>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</si>
  <si>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</si>
  <si>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</si>
  <si>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</si>
  <si>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</si>
  <si>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</si>
  <si>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</si>
  <si>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</si>
  <si>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</si>
  <si>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</si>
  <si>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</si>
  <si>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</si>
  <si>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</si>
  <si>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</si>
  <si>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</si>
  <si>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</si>
  <si>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</si>
  <si>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</si>
  <si>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</si>
  <si>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</si>
  <si>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</si>
  <si>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</si>
  <si>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</si>
  <si>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</si>
  <si>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</si>
  <si>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</si>
  <si>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</si>
  <si>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</si>
  <si>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</si>
  <si>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</si>
  <si>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</si>
  <si>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</si>
  <si>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</si>
  <si>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</si>
  <si>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</si>
  <si>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</si>
  <si>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</si>
  <si>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</si>
  <si>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</si>
  <si>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</si>
  <si>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</si>
  <si>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</si>
  <si>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</si>
  <si>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</si>
  <si>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</si>
  <si>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</si>
  <si>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</si>
  <si>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</si>
  <si>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</si>
  <si>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</si>
  <si>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</si>
  <si>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</si>
  <si>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</si>
  <si>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</si>
  <si>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</si>
  <si>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</si>
  <si>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</si>
  <si>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</si>
  <si>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</si>
  <si>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</si>
  <si>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</si>
  <si>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</si>
  <si>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</si>
  <si>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</si>
  <si>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</si>
  <si>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</si>
  <si>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</si>
  <si>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</si>
  <si>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</si>
  <si>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</si>
  <si>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</si>
  <si>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</si>
  <si>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</si>
  <si>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</si>
  <si>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</si>
  <si>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</si>
  <si>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</si>
  <si>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</si>
  <si>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</si>
  <si>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</si>
  <si>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</si>
  <si>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</si>
  <si>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</si>
  <si>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</si>
  <si>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</si>
  <si>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</si>
  <si>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</si>
  <si>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</si>
  <si>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</si>
  <si>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</si>
  <si>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</si>
  <si>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</si>
  <si>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</si>
  <si>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</si>
  <si>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</si>
  <si>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</si>
  <si>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</si>
  <si>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</si>
  <si>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</si>
  <si>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</si>
  <si>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</si>
  <si>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</si>
  <si>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</si>
  <si>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</si>
  <si>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</si>
  <si>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</si>
  <si>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</si>
  <si>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</si>
  <si>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</si>
  <si>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</si>
  <si>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</si>
  <si>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</si>
  <si>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</si>
  <si>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</si>
  <si>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</si>
  <si>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</si>
  <si>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</si>
  <si>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</si>
  <si>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</si>
  <si>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</si>
  <si>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</si>
  <si>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</si>
  <si>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</si>
  <si>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</si>
  <si>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</si>
  <si>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</si>
  <si>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</si>
  <si>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</si>
  <si>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</si>
  <si>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</si>
  <si>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</si>
  <si>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</si>
  <si>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</si>
  <si>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</si>
  <si>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</si>
  <si>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</si>
  <si>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</si>
  <si>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</si>
  <si>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</si>
  <si>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</si>
  <si>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</si>
  <si>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</si>
  <si>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</si>
  <si>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</si>
  <si>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</si>
  <si>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</si>
  <si>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</si>
  <si>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</si>
  <si>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</si>
  <si>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</si>
  <si>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</si>
  <si>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</si>
  <si>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</si>
  <si>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</si>
  <si>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</si>
  <si>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</si>
  <si>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</si>
  <si>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</si>
  <si>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</si>
  <si>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</si>
  <si>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</si>
  <si>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</si>
  <si>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</si>
  <si>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</si>
  <si>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</si>
  <si>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</si>
  <si>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</si>
  <si>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</si>
  <si>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</si>
  <si>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</si>
  <si>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</si>
  <si>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</si>
  <si>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</si>
  <si>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</si>
  <si>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</si>
  <si>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</si>
  <si>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</si>
  <si>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</si>
  <si>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</si>
  <si>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</si>
  <si>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</si>
  <si>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</si>
  <si>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</si>
  <si>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</si>
  <si>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</si>
  <si>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</si>
  <si>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</si>
  <si>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</si>
  <si>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</si>
  <si>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</si>
  <si>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</si>
  <si>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</si>
  <si>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</si>
  <si>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</si>
  <si>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</si>
  <si>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</si>
  <si>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</si>
  <si>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</si>
  <si>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</si>
  <si>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</si>
  <si>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</si>
  <si>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</si>
  <si>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</si>
  <si>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</si>
  <si>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</si>
  <si>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</si>
  <si>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</si>
  <si>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</si>
  <si>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</si>
  <si>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</si>
  <si>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</si>
  <si>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</si>
  <si>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</si>
  <si>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</si>
  <si>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</si>
  <si>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</si>
  <si>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</si>
  <si>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</si>
  <si>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</si>
  <si>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</si>
  <si>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</si>
  <si>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</si>
  <si>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</si>
  <si>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</si>
  <si>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</si>
  <si>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</si>
  <si>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</si>
  <si>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</si>
  <si>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</si>
  <si>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</si>
  <si>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</si>
  <si>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</si>
  <si>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</si>
  <si>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</si>
  <si>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</si>
  <si>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</si>
  <si>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</si>
  <si>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</si>
  <si>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</si>
  <si>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</si>
  <si>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</si>
  <si>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</si>
  <si>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</si>
  <si>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</si>
  <si>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</si>
  <si>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</si>
  <si>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</si>
  <si>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</si>
  <si>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</si>
  <si>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</si>
  <si>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</si>
  <si>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</si>
  <si>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</si>
  <si>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</si>
  <si>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</si>
  <si>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</si>
  <si>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</si>
  <si>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</si>
  <si>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</si>
  <si>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</si>
  <si>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</si>
  <si>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</si>
  <si>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</si>
  <si>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</si>
  <si>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</si>
  <si>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</si>
  <si>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</si>
  <si>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</si>
  <si>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</si>
  <si>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</si>
  <si>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</si>
  <si>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</si>
  <si>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</si>
  <si>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</si>
  <si>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</si>
  <si>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</si>
  <si>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</si>
  <si>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</si>
  <si>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</si>
  <si>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</si>
  <si>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</si>
  <si>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</si>
  <si>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</si>
  <si>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</si>
  <si>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</si>
  <si>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</si>
  <si>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</si>
  <si>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</si>
  <si>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</si>
  <si>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</si>
  <si>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</si>
  <si>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</si>
  <si>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</si>
  <si>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</si>
  <si>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</si>
  <si>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</si>
  <si>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</si>
  <si>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</si>
  <si>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</si>
  <si>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</si>
  <si>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</si>
  <si>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</si>
  <si>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</si>
  <si>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</si>
  <si>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</si>
  <si>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</si>
  <si>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</si>
  <si>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</si>
  <si>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</si>
  <si>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</si>
  <si>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</si>
  <si>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</si>
  <si>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</si>
  <si>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</si>
  <si>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</si>
  <si>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</si>
  <si>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</si>
  <si>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</si>
  <si>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</si>
  <si>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</si>
  <si>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</si>
  <si>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</si>
  <si>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</si>
  <si>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</si>
  <si>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</si>
  <si>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</si>
  <si>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</si>
  <si>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</si>
  <si>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</si>
  <si>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</si>
  <si>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</si>
  <si>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</si>
  <si>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</si>
  <si>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</si>
  <si>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</si>
  <si>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</si>
  <si>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</si>
  <si>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</si>
  <si>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</si>
  <si>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</si>
  <si>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</si>
  <si>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</si>
  <si>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</si>
  <si>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</si>
  <si>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</si>
  <si>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</si>
  <si>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</si>
  <si>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</si>
  <si>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</si>
  <si>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</si>
  <si>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</si>
  <si>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</si>
  <si>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</si>
  <si>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</si>
  <si>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</si>
  <si>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</si>
  <si>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</si>
  <si>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</si>
  <si>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</si>
  <si>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</si>
  <si>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</si>
  <si>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</si>
  <si>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</si>
  <si>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</si>
  <si>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</si>
  <si>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</si>
  <si>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</si>
  <si>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</si>
  <si>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</si>
  <si>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</si>
  <si>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</si>
  <si>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</si>
  <si>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</si>
  <si>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</si>
  <si>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</si>
  <si>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</si>
  <si>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</si>
  <si>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</si>
  <si>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</si>
  <si>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</si>
  <si>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</si>
  <si>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</si>
  <si>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</si>
  <si>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</si>
  <si>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</si>
  <si>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</si>
  <si>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</si>
  <si>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</si>
  <si>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</si>
  <si>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</si>
  <si>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</si>
  <si>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</si>
  <si>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</si>
  <si>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</si>
  <si>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</si>
  <si>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</si>
  <si>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</si>
  <si>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</si>
  <si>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</si>
  <si>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</si>
  <si>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</si>
  <si>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</si>
  <si>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</si>
  <si>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</si>
  <si>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</si>
  <si>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</si>
  <si>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</si>
  <si>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</si>
  <si>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</si>
  <si>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</si>
  <si>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</si>
  <si>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</si>
  <si>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</si>
  <si>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</si>
  <si>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</si>
  <si>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</si>
  <si>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</si>
  <si>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</si>
  <si>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</si>
  <si>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</si>
  <si>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</si>
  <si>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</si>
  <si>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</si>
  <si>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</si>
  <si>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</si>
  <si>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</si>
  <si>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</si>
  <si>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</si>
  <si>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</si>
  <si>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</si>
  <si>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</si>
  <si>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</si>
  <si>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</si>
  <si>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</si>
  <si>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</si>
  <si>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</si>
  <si>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</si>
  <si>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</si>
  <si>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</si>
  <si>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</si>
  <si>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</si>
  <si>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</si>
  <si>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</si>
  <si>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</si>
  <si>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</si>
  <si>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</si>
  <si>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</si>
  <si>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</si>
  <si>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</si>
  <si>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</si>
  <si>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</si>
  <si>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</si>
  <si>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</si>
  <si>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</si>
  <si>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</si>
  <si>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</si>
  <si>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</si>
  <si>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</si>
  <si>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</si>
  <si>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</si>
  <si>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</si>
  <si>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</si>
  <si>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</si>
  <si>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</si>
  <si>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</si>
  <si>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</si>
  <si>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</si>
  <si>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</si>
  <si>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</si>
  <si>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</si>
  <si>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</si>
  <si>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</si>
  <si>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</si>
  <si>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</si>
  <si>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</si>
  <si>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</si>
  <si>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</si>
  <si>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</si>
  <si>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</si>
  <si>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</si>
  <si>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</si>
  <si>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</si>
  <si>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</si>
  <si>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</si>
  <si>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</si>
  <si>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</si>
  <si>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</si>
  <si>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</si>
  <si>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</si>
  <si>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</si>
  <si>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</si>
  <si>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</si>
  <si>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</si>
  <si>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</si>
  <si>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</si>
  <si>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</si>
  <si>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</si>
  <si>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</si>
  <si>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</si>
  <si>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</si>
  <si>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</si>
  <si>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</si>
  <si>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</si>
  <si>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</si>
  <si>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</si>
  <si>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</si>
  <si>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</si>
  <si>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</si>
  <si>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</si>
  <si>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</si>
  <si>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</si>
  <si>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</si>
  <si>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</si>
  <si>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</si>
  <si>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</si>
  <si>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</si>
  <si>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</si>
  <si>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</si>
  <si>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</si>
  <si>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</si>
  <si>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</si>
  <si>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</si>
  <si>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</si>
  <si>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</si>
  <si>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</si>
  <si>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</si>
  <si>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</si>
  <si>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</si>
  <si>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</si>
  <si>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</si>
  <si>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</si>
  <si>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</si>
  <si>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</si>
  <si>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</si>
  <si>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</si>
  <si>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</si>
  <si>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</si>
  <si>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</si>
  <si>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</si>
  <si>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</si>
  <si>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</si>
  <si>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</si>
  <si>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</si>
  <si>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</si>
  <si>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</si>
  <si>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</si>
  <si>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</si>
  <si>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</si>
  <si>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</si>
  <si>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</si>
  <si>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</si>
  <si>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</si>
  <si>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</si>
  <si>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</si>
  <si>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</si>
  <si>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</si>
  <si>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</si>
  <si>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</si>
  <si>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</si>
  <si>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</si>
  <si>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</si>
  <si>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</si>
  <si>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</si>
  <si>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</si>
  <si>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</si>
  <si>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</si>
  <si>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</si>
  <si>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</si>
  <si>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</si>
  <si>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</si>
  <si>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</si>
  <si>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</si>
  <si>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</si>
  <si>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</si>
  <si>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</si>
  <si>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</si>
  <si>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</si>
  <si>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</si>
  <si>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</si>
  <si>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</si>
  <si>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</si>
  <si>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</si>
  <si>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</si>
  <si>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</si>
  <si>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</si>
  <si>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</si>
  <si>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</si>
  <si>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</si>
  <si>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</si>
  <si>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</si>
  <si>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</si>
  <si>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</si>
  <si>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</si>
  <si>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</si>
  <si>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</si>
  <si>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</si>
  <si>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</si>
  <si>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</si>
  <si>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</si>
  <si>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</si>
  <si>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</si>
  <si>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</si>
  <si>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</si>
  <si>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</si>
  <si>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</si>
  <si>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</si>
  <si>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</si>
  <si>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</si>
  <si>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</si>
  <si>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</si>
  <si>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</si>
  <si>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</si>
  <si>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</si>
  <si>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</si>
  <si>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</si>
  <si>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</si>
  <si>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</si>
  <si>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</si>
  <si>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</si>
  <si>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</si>
  <si>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</si>
  <si>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</si>
  <si>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</si>
  <si>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</si>
  <si>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</si>
  <si>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</si>
  <si>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</si>
  <si>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</si>
  <si>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</si>
  <si>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</si>
  <si>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</si>
  <si>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</si>
  <si>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</si>
  <si>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</si>
  <si>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</si>
  <si>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</si>
  <si>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</si>
  <si>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</si>
  <si>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</si>
  <si>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</si>
  <si>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</si>
  <si>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</si>
  <si>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</si>
  <si>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</si>
  <si>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</si>
  <si>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</si>
  <si>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</si>
  <si>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</si>
  <si>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</si>
  <si>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</si>
  <si>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</si>
  <si>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</si>
  <si>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</si>
  <si>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</si>
  <si>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</si>
  <si>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</si>
  <si>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</si>
  <si>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</si>
  <si>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</si>
  <si>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</si>
  <si>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</si>
  <si>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</si>
  <si>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</si>
  <si>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</si>
  <si>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</si>
  <si>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</si>
  <si>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</si>
  <si>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</si>
  <si>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</si>
  <si>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</si>
  <si>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</si>
  <si>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</si>
  <si>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</si>
  <si>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</si>
  <si>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</si>
  <si>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</si>
  <si>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</si>
  <si>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</si>
  <si>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</si>
  <si>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</si>
  <si>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</si>
  <si>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</si>
  <si>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</si>
  <si>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</si>
  <si>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</si>
  <si>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</si>
  <si>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</si>
  <si>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</si>
  <si>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</si>
  <si>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</si>
  <si>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</si>
  <si>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</si>
  <si>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</si>
  <si>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</si>
  <si>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</si>
  <si>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</si>
  <si>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</si>
  <si>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</si>
  <si>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</si>
  <si>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</si>
  <si>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</si>
  <si>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</si>
  <si>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</si>
  <si>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</si>
  <si>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</si>
  <si>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</si>
  <si>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</si>
  <si>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</si>
  <si>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</si>
  <si>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</si>
  <si>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</si>
  <si>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</si>
  <si>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</si>
  <si>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</si>
  <si>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</si>
  <si>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</si>
  <si>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</si>
  <si>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</si>
  <si>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</si>
  <si>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</si>
  <si>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</si>
  <si>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</si>
  <si>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</si>
  <si>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</si>
  <si>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</si>
  <si>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</si>
  <si>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</si>
  <si>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</si>
  <si>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</si>
  <si>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</si>
  <si>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</si>
  <si>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</si>
  <si>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</si>
  <si>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</si>
  <si>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</si>
  <si>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</si>
  <si>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</si>
  <si>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</si>
  <si>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</si>
  <si>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</si>
  <si>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</si>
  <si>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</si>
  <si>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</si>
  <si>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</si>
  <si>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</si>
  <si>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</si>
  <si>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</si>
  <si>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</si>
  <si>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</si>
  <si>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</si>
  <si>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</si>
  <si>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</si>
  <si>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</si>
  <si>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</si>
  <si>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</si>
  <si>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</si>
  <si>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</si>
  <si>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</si>
  <si>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</si>
  <si>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</si>
  <si>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</si>
  <si>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</si>
  <si>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</si>
  <si>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</si>
  <si>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</si>
  <si>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</si>
  <si>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</si>
  <si>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</si>
  <si>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</si>
  <si>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</si>
  <si>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</si>
  <si>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</si>
  <si>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</si>
  <si>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</si>
  <si>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</si>
  <si>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</si>
  <si>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</si>
  <si>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</si>
  <si>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</si>
  <si>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</si>
  <si>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</si>
  <si>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</si>
  <si>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</si>
  <si>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</si>
  <si>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</si>
  <si>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</si>
  <si>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</si>
  <si>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</si>
  <si>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</si>
  <si>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</si>
  <si>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</si>
  <si>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</si>
  <si>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</si>
  <si>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</si>
  <si>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</si>
  <si>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</si>
  <si>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</si>
  <si>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</si>
  <si>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</si>
  <si>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</si>
  <si>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</si>
  <si>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</si>
  <si>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</si>
  <si>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</si>
  <si>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</si>
  <si>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</si>
  <si>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</si>
  <si>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</si>
  <si>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</si>
  <si>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</si>
  <si>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</si>
  <si>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</si>
  <si>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</si>
  <si>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</si>
  <si>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</si>
  <si>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</si>
  <si>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</si>
  <si>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</si>
  <si>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</si>
  <si>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</si>
  <si>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</si>
  <si>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</si>
  <si>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</si>
  <si>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</si>
  <si>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</si>
  <si>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</si>
  <si>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</si>
  <si>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</si>
  <si>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</si>
  <si>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</si>
  <si>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</si>
  <si>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</si>
  <si>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</si>
  <si>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</si>
  <si>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</si>
  <si>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</si>
  <si>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</si>
  <si>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</si>
  <si>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</si>
  <si>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</si>
  <si>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</si>
  <si>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</si>
  <si>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</si>
  <si>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</si>
  <si>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</si>
  <si>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</si>
  <si>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</si>
  <si>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</si>
  <si>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</si>
  <si>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</si>
  <si>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</si>
  <si>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</si>
  <si>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</si>
  <si>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</si>
  <si>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</si>
  <si>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</si>
  <si>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</si>
  <si>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</si>
  <si>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</si>
  <si>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</si>
  <si>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</si>
  <si>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</si>
  <si>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</si>
  <si>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</si>
  <si>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</si>
  <si>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</si>
  <si>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</si>
  <si>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</si>
  <si>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</si>
  <si>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</si>
  <si>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</si>
  <si>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</si>
  <si>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</si>
  <si>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</si>
  <si>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</si>
  <si>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</si>
  <si>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</si>
  <si>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</si>
  <si>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</si>
  <si>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</si>
  <si>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</si>
  <si>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</si>
  <si>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</si>
  <si>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</si>
  <si>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</si>
  <si>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</si>
  <si>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</si>
  <si>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</si>
  <si>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</si>
  <si>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</si>
  <si>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</si>
  <si>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</si>
  <si>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</si>
  <si>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</si>
  <si>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</si>
  <si>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</si>
  <si>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</si>
  <si>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</si>
  <si>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</si>
  <si>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</si>
  <si>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</si>
  <si>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</si>
  <si>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</si>
  <si>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</si>
  <si>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</si>
  <si>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</si>
  <si>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</si>
  <si>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</si>
  <si>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</si>
  <si>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</si>
  <si>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</si>
  <si>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</si>
  <si>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</si>
  <si>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</si>
  <si>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</si>
  <si>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</si>
  <si>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</si>
  <si>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</si>
  <si>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</si>
  <si>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</si>
  <si>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</si>
  <si>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</si>
  <si>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</si>
  <si>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</si>
  <si>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</si>
  <si>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</si>
  <si>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</si>
  <si>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</si>
  <si>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</si>
  <si>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</si>
  <si>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</si>
  <si>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</si>
  <si>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</si>
  <si>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</si>
  <si>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</si>
  <si>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</si>
  <si>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</si>
  <si>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</si>
  <si>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</si>
  <si>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</si>
  <si>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</si>
  <si>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</si>
  <si>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</si>
  <si>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</si>
  <si>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</si>
  <si>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</si>
  <si>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</si>
  <si>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</si>
  <si>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</si>
  <si>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</si>
  <si>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</si>
  <si>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</si>
  <si>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</si>
  <si>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</si>
  <si>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</si>
  <si>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</si>
  <si>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</si>
  <si>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</si>
  <si>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</si>
  <si>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</si>
  <si>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</si>
  <si>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</si>
  <si>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</si>
  <si>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</si>
  <si>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</si>
  <si>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</si>
  <si>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</si>
  <si>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</si>
  <si>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</si>
  <si>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</si>
  <si>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</si>
  <si>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</si>
  <si>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</si>
  <si>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</si>
  <si>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</si>
  <si>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</si>
  <si>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</si>
  <si>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</si>
  <si>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</si>
  <si>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</si>
  <si>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</si>
  <si>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</si>
  <si>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</si>
  <si>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</si>
  <si>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</si>
  <si>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</si>
  <si>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</si>
  <si>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</si>
  <si>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</si>
  <si>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</si>
  <si>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</si>
  <si>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</si>
  <si>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</si>
  <si>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</si>
  <si>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</si>
  <si>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</si>
  <si>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</si>
  <si>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</si>
  <si>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</si>
  <si>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</si>
  <si>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</si>
  <si>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</si>
  <si>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</si>
  <si>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</si>
  <si>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</si>
  <si>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</si>
  <si>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</si>
  <si>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</si>
  <si>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</si>
  <si>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</si>
  <si>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</si>
  <si>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</si>
  <si>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</si>
  <si>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</si>
  <si>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</si>
  <si>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</si>
  <si>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</si>
  <si>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</si>
  <si>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</si>
  <si>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</si>
  <si>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</si>
  <si>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</si>
  <si>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</si>
  <si>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</si>
  <si>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</si>
  <si>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</si>
  <si>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</si>
  <si>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</si>
  <si>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</si>
  <si>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</si>
  <si>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</si>
  <si>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</si>
  <si>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</si>
  <si>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</si>
  <si>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</si>
  <si>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</si>
  <si>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</si>
  <si>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</si>
  <si>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</si>
  <si>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</si>
  <si>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</si>
  <si>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</si>
  <si>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</si>
  <si>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</si>
  <si>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</si>
  <si>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</si>
  <si>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</si>
  <si>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</si>
  <si>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</si>
  <si>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</si>
  <si>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</si>
  <si>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</si>
  <si>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</si>
  <si>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</si>
  <si>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</si>
  <si>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</si>
  <si>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</si>
  <si>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</si>
  <si>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</si>
  <si>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</si>
  <si>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</si>
  <si>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</si>
  <si>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</si>
  <si>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</si>
  <si>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</si>
  <si>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</si>
  <si>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</si>
  <si>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</si>
  <si>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</si>
  <si>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</si>
  <si>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</si>
  <si>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</si>
  <si>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</si>
  <si>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</si>
  <si>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</si>
  <si>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</si>
  <si>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</si>
  <si>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</si>
  <si>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</si>
  <si>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</si>
  <si>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</si>
  <si>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</si>
  <si>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</si>
  <si>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</si>
  <si>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</si>
  <si>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</si>
  <si>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</si>
  <si>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</si>
  <si>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</si>
  <si>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</si>
  <si>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</si>
  <si>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</si>
  <si>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</si>
  <si>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</si>
  <si>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</si>
  <si>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</si>
  <si>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</si>
  <si>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</si>
  <si>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</si>
  <si>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</si>
  <si>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</si>
  <si>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</si>
  <si>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</si>
  <si>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</si>
  <si>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</si>
  <si>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</si>
  <si>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</si>
  <si>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</si>
  <si>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</si>
  <si>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</si>
  <si>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</si>
  <si>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</si>
  <si>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</si>
  <si>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</si>
  <si>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</si>
  <si>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</si>
  <si>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</si>
  <si>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</si>
  <si>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</si>
  <si>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</si>
  <si>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</si>
  <si>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</si>
  <si>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</si>
  <si>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</si>
  <si>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</si>
  <si>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</si>
  <si>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</si>
  <si>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</si>
  <si>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</si>
  <si>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</si>
  <si>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</si>
  <si>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</si>
  <si>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</si>
  <si>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</si>
  <si>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</si>
  <si>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</si>
  <si>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</si>
  <si>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</si>
  <si>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</si>
  <si>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</si>
  <si>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</si>
  <si>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</si>
  <si>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</si>
  <si>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</si>
  <si>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</si>
  <si>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</si>
  <si>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</si>
  <si>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</si>
  <si>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</si>
  <si>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</si>
  <si>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</si>
  <si>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</si>
  <si>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</si>
  <si>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</si>
  <si>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</si>
  <si>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</si>
  <si>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</si>
  <si>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</si>
  <si>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</si>
  <si>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</si>
  <si>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</si>
  <si>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</si>
  <si>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</si>
  <si>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</si>
  <si>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</si>
  <si>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</si>
  <si>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</si>
  <si>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</si>
  <si>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</si>
  <si>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</si>
  <si>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</si>
  <si>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</si>
  <si>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</si>
  <si>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</si>
  <si>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</si>
  <si>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</si>
  <si>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</si>
  <si>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</si>
  <si>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</si>
  <si>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</si>
  <si>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</si>
  <si>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</si>
  <si>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</si>
  <si>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</si>
  <si>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</si>
  <si>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</si>
  <si>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</si>
  <si>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</si>
  <si>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</si>
  <si>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</si>
  <si>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</si>
  <si>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</si>
  <si>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</si>
  <si>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</si>
  <si>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</si>
  <si>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</si>
  <si>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</si>
  <si>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</si>
  <si>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</si>
  <si>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</si>
  <si>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</si>
  <si>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</si>
  <si>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</si>
  <si>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</si>
  <si>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</si>
  <si>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</si>
  <si>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</si>
  <si>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</si>
  <si>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</si>
  <si>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</si>
  <si>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</si>
  <si>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</si>
  <si>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</si>
  <si>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</si>
  <si>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</si>
  <si>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</si>
  <si>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</si>
  <si>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</si>
  <si>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</si>
  <si>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</si>
  <si>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</si>
  <si>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</si>
  <si>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</si>
  <si>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</si>
  <si>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</si>
  <si>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</si>
  <si>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</si>
  <si>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</si>
  <si>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</si>
  <si>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</si>
  <si>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</si>
  <si>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</si>
  <si>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</si>
  <si>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</si>
  <si>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</si>
  <si>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</si>
  <si>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</si>
  <si>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</si>
  <si>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</si>
  <si>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</si>
  <si>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</si>
  <si>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</si>
  <si>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</si>
  <si>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</si>
  <si>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</si>
  <si>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</si>
  <si>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</si>
  <si>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</si>
  <si>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</si>
  <si>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</si>
  <si>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</si>
  <si>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</si>
  <si>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</si>
  <si>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</si>
  <si>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</si>
  <si>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</si>
  <si>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</si>
  <si>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</si>
  <si>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</si>
  <si>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</si>
  <si>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</si>
  <si>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</si>
  <si>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</si>
  <si>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</si>
  <si>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</si>
  <si>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</si>
  <si>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</si>
  <si>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</si>
  <si>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</si>
  <si>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</si>
  <si>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</si>
  <si>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</si>
  <si>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</si>
  <si>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</si>
  <si>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</si>
  <si>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</si>
  <si>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</si>
  <si>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</si>
  <si>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</si>
  <si>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</si>
  <si>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</si>
  <si>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</si>
  <si>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</si>
  <si>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</si>
  <si>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</si>
  <si>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</si>
  <si>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</si>
  <si>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</si>
  <si>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</si>
  <si>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</si>
  <si>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</si>
  <si>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</si>
  <si>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</si>
  <si>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</si>
  <si>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</si>
  <si>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</si>
  <si>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</si>
  <si>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</si>
  <si>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</si>
  <si>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</si>
  <si>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</si>
  <si>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</si>
  <si>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</si>
  <si>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</si>
  <si>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</si>
  <si>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</si>
  <si>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</si>
  <si>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</si>
  <si>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</si>
  <si>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</si>
  <si>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</si>
  <si>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</si>
  <si>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</si>
  <si>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</si>
  <si>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</si>
  <si>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</si>
  <si>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</si>
  <si>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</si>
  <si>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</si>
  <si>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</si>
  <si>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</si>
  <si>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</si>
  <si>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</si>
  <si>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</si>
  <si>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</si>
  <si>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</si>
  <si>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</si>
  <si>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</si>
  <si>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</si>
  <si>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</si>
  <si>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</si>
  <si>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</si>
  <si>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</si>
  <si>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</si>
  <si>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</si>
  <si>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</si>
  <si>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</si>
  <si>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</si>
  <si>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</si>
  <si>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</si>
  <si>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</si>
  <si>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</si>
  <si>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</si>
  <si>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</si>
  <si>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</si>
  <si>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</si>
  <si>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</si>
  <si>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</si>
  <si>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</si>
  <si>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</si>
  <si>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</si>
  <si>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</si>
  <si>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</si>
  <si>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</si>
  <si>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</si>
  <si>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</si>
  <si>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</si>
  <si>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</si>
  <si>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</si>
  <si>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</si>
  <si>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</si>
  <si>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</si>
  <si>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</si>
  <si>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</si>
  <si>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</si>
  <si>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</si>
  <si>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</si>
  <si>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</si>
  <si>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</si>
  <si>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</si>
  <si>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</si>
  <si>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</si>
  <si>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</si>
  <si>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</si>
  <si>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</si>
  <si>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</si>
  <si>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</si>
  <si>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</si>
  <si>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</si>
  <si>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</si>
  <si>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</si>
  <si>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</si>
  <si>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</si>
  <si>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</si>
  <si>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</si>
  <si>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</si>
  <si>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</si>
  <si>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</si>
  <si>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</si>
  <si>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</si>
  <si>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</si>
  <si>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</si>
  <si>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</si>
  <si>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</si>
  <si>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</si>
  <si>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</si>
  <si>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</si>
  <si>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</si>
  <si>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</si>
  <si>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</si>
  <si>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</si>
  <si>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</si>
  <si>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</si>
  <si>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</si>
  <si>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</si>
  <si>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</si>
  <si>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</si>
  <si>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</si>
  <si>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</si>
  <si>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</si>
  <si>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</si>
  <si>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</si>
  <si>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</si>
  <si>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</si>
  <si>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</si>
  <si>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</si>
  <si>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</si>
  <si>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</si>
  <si>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</si>
  <si>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</si>
  <si>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</si>
  <si>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</si>
  <si>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</si>
  <si>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</si>
  <si>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</si>
  <si>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</si>
  <si>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</si>
  <si>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</si>
  <si>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</si>
  <si>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</si>
  <si>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</si>
  <si>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</si>
  <si>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</si>
  <si>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</si>
  <si>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</si>
  <si>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</si>
  <si>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</si>
  <si>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</si>
  <si>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</si>
  <si>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</si>
  <si>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</si>
  <si>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</si>
  <si>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</si>
  <si>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</si>
  <si>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</si>
  <si>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</si>
  <si>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</si>
  <si>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</si>
  <si>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</si>
  <si>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</si>
  <si>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</si>
  <si>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</si>
  <si>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</si>
  <si>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</si>
  <si>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</si>
  <si>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</si>
  <si>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</si>
  <si>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</si>
  <si>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</si>
  <si>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</si>
  <si>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</si>
  <si>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</si>
  <si>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</si>
  <si>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</si>
  <si>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</si>
  <si>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</si>
  <si>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</si>
  <si>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</si>
  <si>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</si>
  <si>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</si>
  <si>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</si>
  <si>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</si>
  <si>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</si>
  <si>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</si>
  <si>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</si>
  <si>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</si>
  <si>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</si>
  <si>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</si>
  <si>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</si>
  <si>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</si>
  <si>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</si>
  <si>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</si>
  <si>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</si>
  <si>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</si>
  <si>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</si>
  <si>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</si>
  <si>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</si>
  <si>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</si>
  <si>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</si>
  <si>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</si>
  <si>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</si>
  <si>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</si>
  <si>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</si>
  <si>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</si>
  <si>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</si>
  <si>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</si>
  <si>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</si>
  <si>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</si>
  <si>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</si>
  <si>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</si>
  <si>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</si>
  <si>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</si>
  <si>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</si>
  <si>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</si>
  <si>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</si>
  <si>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</si>
  <si>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</si>
  <si>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</si>
  <si>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</si>
  <si>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</si>
  <si>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</si>
  <si>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</si>
  <si>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</si>
  <si>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</si>
  <si>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</si>
  <si>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</si>
  <si>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</si>
  <si>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</si>
  <si>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</si>
  <si>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</si>
  <si>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</si>
  <si>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</si>
  <si>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</si>
  <si>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</si>
  <si>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</si>
  <si>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</si>
  <si>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</si>
  <si>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</si>
  <si>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</si>
  <si>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</si>
  <si>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</si>
  <si>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</si>
  <si>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</si>
  <si>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</si>
  <si>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</si>
  <si>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</si>
  <si>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</si>
  <si>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</si>
  <si>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</si>
  <si>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</si>
  <si>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</si>
  <si>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</si>
  <si>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</si>
  <si>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</si>
  <si>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</si>
  <si>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</si>
  <si>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</si>
  <si>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</si>
  <si>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</si>
  <si>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</si>
  <si>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</si>
  <si>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</si>
  <si>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</si>
  <si>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</si>
  <si>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</si>
  <si>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</si>
  <si>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</si>
  <si>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</si>
  <si>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</si>
  <si>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</si>
  <si>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</si>
  <si>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</si>
  <si>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</si>
  <si>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</si>
  <si>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</si>
  <si>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</si>
  <si>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</si>
  <si>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</si>
  <si>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</si>
  <si>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</si>
  <si>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</si>
  <si>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</si>
  <si>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</si>
  <si>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</si>
  <si>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</si>
  <si>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</si>
  <si>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</si>
  <si>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</si>
  <si>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</si>
  <si>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</si>
  <si>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</si>
  <si>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</si>
  <si>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</si>
  <si>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</si>
  <si>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</si>
  <si>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</si>
  <si>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</si>
  <si>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</si>
  <si>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</si>
  <si>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</si>
  <si>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</si>
  <si>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</si>
  <si>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</si>
  <si>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</si>
  <si>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</si>
  <si>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</si>
  <si>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</si>
  <si>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</si>
  <si>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</si>
  <si>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</si>
  <si>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</si>
  <si>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</si>
  <si>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</si>
  <si>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</si>
  <si>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</si>
  <si>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</si>
  <si>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</si>
  <si>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</si>
  <si>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</si>
  <si>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</si>
  <si>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</si>
  <si>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</si>
  <si>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</si>
  <si>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</si>
  <si>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</si>
  <si>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</si>
  <si>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</si>
  <si>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</si>
  <si>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</si>
  <si>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</si>
  <si>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</si>
  <si>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</si>
  <si>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</si>
  <si>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</si>
  <si>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</si>
  <si>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</si>
  <si>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</si>
  <si>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</si>
  <si>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</si>
  <si>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</si>
  <si>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</si>
  <si>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</si>
  <si>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</si>
  <si>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</si>
  <si>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</si>
  <si>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</si>
  <si>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</si>
  <si>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</si>
  <si>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</si>
  <si>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</si>
  <si>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</si>
  <si>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</si>
  <si>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</si>
  <si>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</si>
  <si>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</si>
  <si>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</si>
  <si>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</si>
  <si>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</si>
  <si>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</si>
  <si>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</si>
  <si>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</si>
  <si>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</si>
  <si>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</si>
  <si>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</si>
  <si>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</si>
  <si>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</si>
  <si>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</si>
  <si>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</si>
  <si>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</si>
  <si>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</si>
  <si>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</si>
  <si>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</si>
  <si>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</si>
  <si>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</si>
  <si>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</si>
  <si>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</si>
  <si>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</si>
  <si>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</si>
  <si>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</si>
  <si>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</si>
  <si>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</si>
  <si>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</si>
  <si>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</si>
  <si>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</si>
  <si>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</si>
  <si>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</si>
  <si>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</si>
  <si>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</si>
  <si>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</si>
  <si>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</si>
  <si>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</si>
  <si>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</si>
  <si>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</si>
  <si>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</si>
  <si>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</si>
  <si>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</si>
  <si>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</si>
  <si>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</si>
  <si>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</si>
  <si>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</si>
  <si>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</si>
  <si>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</si>
  <si>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</si>
  <si>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</si>
  <si>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</si>
  <si>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</si>
  <si>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</si>
  <si>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</si>
  <si>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</si>
  <si>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</si>
  <si>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</si>
  <si>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</si>
  <si>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</si>
  <si>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</si>
  <si>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</si>
  <si>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</si>
  <si>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</si>
  <si>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</si>
  <si>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</si>
  <si>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</si>
  <si>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</si>
  <si>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</si>
  <si>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</si>
  <si>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</si>
  <si>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</si>
  <si>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</si>
  <si>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</si>
  <si>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</si>
  <si>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</si>
  <si>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</si>
  <si>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</si>
  <si>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</si>
  <si>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</si>
  <si>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</si>
  <si>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</si>
  <si>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</si>
  <si>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</si>
  <si>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</si>
  <si>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</si>
  <si>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</si>
  <si>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</si>
  <si>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</si>
  <si>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</si>
  <si>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</si>
  <si>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</si>
  <si>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</si>
  <si>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</si>
  <si>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</si>
  <si>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</si>
  <si>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</si>
  <si>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</si>
  <si>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</si>
  <si>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</si>
  <si>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</si>
  <si>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</si>
  <si>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</si>
  <si>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</si>
  <si>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</si>
  <si>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</si>
  <si>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</si>
  <si>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</si>
  <si>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</si>
  <si>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</si>
  <si>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</si>
  <si>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</si>
  <si>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</si>
  <si>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</si>
  <si>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</si>
  <si>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</si>
  <si>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</si>
  <si>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</si>
  <si>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</si>
  <si>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</si>
  <si>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</si>
  <si>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</si>
  <si>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</si>
  <si>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</si>
  <si>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</si>
  <si>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</si>
  <si>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</si>
  <si>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</si>
  <si>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</si>
  <si>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</si>
  <si>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</si>
  <si>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</si>
  <si>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</si>
  <si>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</si>
  <si>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</si>
  <si>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</si>
  <si>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</si>
  <si>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</si>
  <si>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</si>
  <si>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</si>
  <si>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</si>
  <si>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</si>
  <si>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</si>
  <si>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</si>
  <si>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</si>
  <si>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</si>
  <si>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</si>
  <si>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</si>
  <si>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</si>
  <si>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</si>
  <si>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</si>
  <si>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</si>
  <si>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</si>
  <si>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</si>
  <si>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</si>
  <si>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</si>
  <si>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</si>
  <si>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</si>
  <si>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</si>
  <si>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</si>
  <si>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</si>
  <si>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</si>
  <si>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</si>
  <si>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</si>
  <si>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</si>
  <si>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</si>
  <si>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</si>
  <si>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</si>
  <si>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</si>
  <si>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</si>
  <si>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</si>
  <si>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</si>
  <si>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</si>
  <si>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</si>
  <si>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</si>
  <si>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</si>
  <si>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</si>
  <si>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</si>
  <si>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</si>
  <si>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</si>
  <si>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</si>
  <si>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</si>
  <si>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</si>
  <si>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</si>
  <si>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</si>
  <si>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</si>
  <si>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</si>
  <si>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</si>
  <si>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</si>
  <si>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</si>
  <si>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</si>
  <si>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</si>
  <si>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</si>
  <si>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</si>
  <si>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</si>
  <si>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</si>
  <si>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</si>
  <si>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</si>
  <si>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</si>
  <si>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</si>
  <si>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</si>
  <si>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</si>
  <si>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</si>
  <si>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</si>
  <si>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</si>
  <si>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</si>
  <si>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</si>
  <si>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</si>
  <si>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</si>
  <si>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</si>
  <si>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</si>
  <si>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</si>
  <si>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</si>
  <si>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</si>
  <si>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</si>
  <si>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</si>
  <si>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</si>
  <si>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</si>
  <si>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</si>
  <si>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</si>
  <si>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</si>
  <si>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</si>
  <si>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</si>
  <si>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</si>
  <si>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</si>
  <si>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</si>
  <si>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</si>
  <si>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</si>
  <si>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</si>
  <si>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</si>
  <si>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</si>
  <si>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</si>
  <si>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</si>
  <si>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</si>
  <si>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</si>
  <si>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</si>
  <si>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</si>
  <si>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</si>
  <si>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</si>
  <si>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</si>
  <si>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</si>
  <si>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</si>
  <si>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</si>
  <si>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</si>
  <si>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</si>
  <si>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</si>
  <si>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</si>
  <si>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</si>
  <si>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</si>
  <si>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</si>
  <si>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</si>
  <si>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</si>
  <si>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</si>
  <si>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</si>
  <si>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</si>
  <si>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</si>
  <si>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</si>
  <si>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</si>
  <si>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</si>
  <si>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</si>
  <si>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</si>
  <si>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</si>
  <si>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</si>
  <si>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</si>
  <si>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</si>
  <si>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</si>
  <si>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</si>
  <si>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</si>
  <si>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</si>
  <si>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</si>
  <si>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</si>
  <si>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</si>
  <si>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</si>
  <si>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</si>
  <si>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</si>
  <si>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</si>
  <si>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</si>
  <si>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</si>
  <si>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</si>
  <si>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</si>
  <si>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</si>
  <si>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</si>
  <si>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</si>
  <si>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</si>
  <si>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</si>
  <si>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</si>
  <si>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</si>
  <si>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</si>
  <si>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</si>
  <si>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</si>
  <si>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</si>
  <si>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</si>
  <si>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</si>
  <si>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</si>
  <si>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</si>
  <si>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</si>
  <si>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</si>
  <si>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</si>
  <si>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</si>
  <si>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</si>
  <si>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</si>
  <si>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</si>
  <si>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</si>
  <si>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</si>
  <si>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</si>
  <si>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</si>
  <si>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</si>
  <si>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</si>
  <si>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</si>
  <si>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</si>
  <si>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</si>
  <si>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</si>
  <si>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</si>
  <si>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</si>
  <si>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</si>
  <si>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</si>
  <si>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</si>
  <si>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</si>
  <si>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</si>
  <si>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</si>
  <si>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</si>
  <si>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</si>
  <si>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</si>
  <si>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</si>
  <si>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</si>
  <si>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</si>
  <si>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</si>
  <si>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</si>
  <si>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</si>
  <si>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</si>
  <si>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</si>
  <si>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</si>
  <si>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</si>
  <si>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</si>
  <si>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</si>
  <si>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</si>
  <si>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</si>
  <si>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</si>
  <si>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</si>
  <si>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</si>
  <si>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</si>
  <si>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</si>
  <si>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</si>
  <si>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</si>
  <si>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</si>
  <si>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</si>
  <si>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</si>
  <si>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</si>
  <si>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</si>
  <si>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</si>
  <si>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</si>
  <si>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</si>
  <si>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</si>
  <si>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</si>
  <si>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</si>
  <si>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</si>
  <si>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</si>
  <si>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</si>
  <si>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</si>
  <si>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</si>
  <si>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</si>
  <si>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</si>
  <si>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</si>
  <si>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</si>
  <si>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</si>
  <si>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</si>
  <si>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</si>
  <si>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</si>
  <si>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</si>
  <si>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</si>
  <si>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</si>
  <si>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</si>
  <si>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</si>
  <si>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</si>
  <si>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</si>
  <si>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</si>
  <si>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</si>
  <si>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</si>
  <si>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</si>
  <si>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</si>
  <si>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</si>
  <si>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</si>
  <si>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</si>
  <si>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</si>
  <si>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</si>
  <si>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</si>
  <si>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</si>
  <si>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</si>
  <si>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</si>
  <si>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</si>
  <si>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</si>
  <si>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</si>
  <si>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</si>
  <si>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</si>
  <si>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</si>
  <si>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</si>
  <si>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</si>
  <si>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</si>
  <si>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</si>
  <si>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</si>
  <si>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</si>
  <si>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</si>
  <si>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</si>
  <si>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</si>
  <si>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</si>
  <si>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</si>
  <si>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</si>
  <si>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</si>
  <si>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</si>
  <si>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</si>
  <si>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</si>
  <si>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</si>
  <si>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</si>
  <si>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</si>
  <si>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</si>
  <si>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</si>
  <si>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</si>
  <si>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</si>
  <si>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</si>
  <si>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</si>
  <si>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</si>
  <si>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</si>
  <si>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</si>
  <si>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</si>
  <si>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</si>
  <si>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</si>
  <si>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</si>
  <si>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</si>
  <si>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</si>
  <si>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</si>
  <si>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</si>
  <si>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</si>
  <si>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</si>
  <si>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</si>
  <si>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</si>
  <si>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</si>
  <si>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</si>
  <si>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</si>
  <si>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</si>
  <si>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</si>
  <si>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</si>
  <si>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</si>
  <si>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</si>
  <si>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</si>
  <si>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</si>
  <si>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</si>
  <si>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</si>
  <si>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</si>
  <si>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</si>
  <si>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</si>
  <si>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</si>
  <si>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</si>
  <si>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</si>
  <si>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</si>
  <si>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</si>
  <si>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</si>
  <si>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</si>
  <si>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</si>
  <si>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</si>
  <si>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</si>
  <si>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</si>
  <si>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</si>
  <si>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</si>
  <si>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</si>
  <si>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</si>
  <si>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</si>
  <si>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</si>
  <si>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</si>
  <si>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</si>
  <si>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</si>
  <si>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</si>
  <si>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</si>
  <si>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</si>
  <si>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</si>
  <si>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</si>
  <si>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</si>
  <si>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</si>
  <si>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</si>
  <si>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</si>
  <si>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</si>
  <si>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</si>
  <si>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</si>
  <si>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</si>
  <si>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</si>
  <si>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</si>
  <si>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</si>
  <si>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</si>
  <si>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</si>
  <si>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</si>
  <si>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</si>
  <si>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</si>
  <si>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</si>
  <si>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</si>
  <si>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</si>
  <si>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</si>
  <si>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</si>
  <si>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</si>
  <si>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</si>
  <si>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</si>
  <si>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</si>
  <si>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</si>
  <si>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</si>
  <si>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</si>
  <si>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</si>
  <si>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</si>
  <si>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</si>
  <si>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</si>
  <si>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</si>
  <si>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</si>
  <si>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</si>
  <si>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</si>
  <si>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</si>
  <si>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</si>
  <si>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</si>
  <si>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</si>
  <si>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</si>
  <si>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</si>
  <si>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</si>
  <si>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</si>
  <si>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</si>
  <si>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</si>
  <si>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</si>
  <si>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</si>
  <si>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</si>
  <si>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</si>
  <si>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</si>
  <si>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</si>
  <si>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</si>
  <si>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</si>
  <si>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</si>
  <si>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</si>
  <si>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</si>
  <si>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</si>
  <si>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</si>
  <si>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</si>
  <si>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</si>
  <si>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</si>
  <si>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</si>
  <si>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</si>
  <si>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</si>
  <si>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</si>
  <si>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</si>
  <si>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</si>
  <si>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</si>
  <si>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</si>
  <si>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</si>
  <si>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</si>
  <si>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</si>
  <si>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</si>
  <si>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</si>
  <si>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</si>
  <si>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</si>
  <si>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</si>
  <si>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</si>
  <si>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</si>
  <si>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</si>
  <si>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</si>
  <si>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</si>
  <si>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</si>
  <si>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</si>
  <si>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</si>
  <si>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</si>
  <si>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</si>
  <si>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</si>
  <si>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</si>
  <si>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</si>
  <si>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</si>
  <si>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</si>
  <si>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</si>
  <si>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</si>
  <si>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</si>
  <si>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</si>
  <si>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</si>
  <si>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</si>
  <si>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</si>
  <si>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</si>
  <si>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</si>
  <si>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</si>
  <si>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</si>
  <si>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</si>
  <si>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</si>
  <si>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</si>
  <si>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</si>
  <si>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</si>
  <si>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</si>
  <si>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</si>
  <si>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</si>
  <si>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</si>
  <si>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</si>
  <si>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</si>
  <si>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</si>
  <si>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</si>
  <si>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</si>
  <si>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</si>
  <si>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</si>
  <si>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</si>
  <si>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</si>
  <si>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</si>
  <si>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</si>
  <si>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</si>
  <si>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</si>
  <si>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</si>
  <si>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</si>
  <si>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</si>
  <si>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</si>
  <si>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</si>
  <si>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</si>
  <si>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</si>
  <si>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</si>
  <si>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</si>
  <si>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</si>
  <si>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</si>
  <si>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</si>
  <si>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</si>
  <si>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</si>
  <si>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</si>
  <si>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</si>
  <si>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</si>
  <si>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</si>
  <si>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</si>
  <si>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</si>
  <si>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</si>
  <si>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</si>
  <si>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</si>
  <si>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</si>
  <si>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</si>
  <si>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</si>
  <si>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</si>
  <si>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</si>
  <si>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</si>
  <si>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</si>
  <si>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</si>
  <si>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</si>
  <si>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</si>
  <si>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</si>
  <si>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</si>
  <si>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</si>
  <si>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</si>
  <si>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</si>
  <si>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</si>
  <si>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</si>
  <si>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</si>
  <si>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</si>
  <si>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</si>
  <si>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</si>
  <si>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</si>
  <si>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</si>
  <si>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</si>
  <si>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</si>
  <si>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</si>
  <si>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</si>
  <si>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</si>
  <si>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</si>
  <si>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</si>
  <si>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</si>
  <si>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</si>
  <si>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</si>
  <si>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</si>
  <si>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</si>
  <si>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</si>
  <si>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</si>
  <si>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</si>
  <si>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</si>
  <si>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</si>
  <si>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</si>
  <si>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</si>
  <si>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</si>
  <si>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</si>
  <si>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</si>
  <si>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</si>
  <si>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</si>
  <si>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</si>
  <si>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</si>
  <si>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</si>
  <si>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</si>
  <si>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</si>
  <si>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</si>
  <si>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</si>
  <si>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</si>
  <si>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</si>
  <si>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</si>
  <si>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</si>
  <si>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</si>
  <si>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</si>
  <si>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</si>
  <si>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</si>
  <si>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</si>
  <si>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</si>
  <si>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</si>
  <si>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</si>
  <si>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</si>
  <si>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</si>
  <si>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</si>
  <si>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</si>
  <si>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</si>
  <si>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</si>
  <si>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</si>
  <si>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</si>
  <si>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</si>
  <si>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</si>
  <si>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</si>
  <si>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</si>
  <si>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</si>
  <si>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</si>
  <si>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</si>
  <si>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</si>
  <si>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</si>
  <si>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</si>
  <si>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</si>
  <si>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</si>
  <si>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</si>
  <si>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</si>
  <si>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</si>
  <si>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</si>
  <si>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</si>
  <si>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</si>
  <si>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</si>
  <si>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</si>
  <si>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</si>
  <si>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</si>
  <si>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</si>
  <si>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</si>
  <si>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</si>
  <si>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</si>
  <si>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</si>
  <si>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</si>
  <si>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</si>
  <si>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</si>
  <si>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</si>
  <si>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</si>
  <si>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</si>
  <si>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</si>
  <si>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</si>
  <si>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</si>
  <si>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</si>
  <si>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</si>
  <si>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</si>
  <si>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</si>
  <si>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</si>
  <si>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</si>
  <si>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</si>
  <si>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</si>
  <si>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</si>
  <si>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</si>
  <si>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</si>
  <si>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</si>
  <si>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</si>
  <si>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</si>
  <si>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</si>
  <si>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</si>
  <si>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</si>
  <si>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</si>
  <si>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</si>
  <si>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</si>
  <si>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</si>
  <si>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</si>
  <si>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</si>
  <si>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</si>
  <si>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</si>
  <si>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</si>
  <si>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</si>
  <si>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</si>
  <si>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</si>
  <si>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</si>
  <si>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</si>
  <si>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</si>
  <si>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</si>
  <si>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</si>
  <si>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</si>
  <si>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</si>
  <si>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</si>
  <si>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</si>
  <si>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</si>
  <si>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</si>
  <si>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</si>
  <si>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</si>
  <si>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</si>
  <si>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</si>
  <si>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</si>
  <si>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</si>
  <si>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</si>
  <si>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</si>
  <si>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</si>
  <si>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</si>
  <si>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</si>
  <si>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</si>
  <si>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</si>
  <si>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</si>
  <si>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</si>
  <si>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</si>
  <si>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</si>
  <si>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</si>
  <si>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</si>
  <si>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</si>
  <si>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</si>
  <si>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</si>
  <si>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</si>
  <si>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</si>
  <si>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</si>
  <si>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</si>
  <si>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</si>
  <si>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</si>
  <si>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</si>
  <si>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</si>
  <si>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</si>
  <si>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</si>
  <si>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</si>
  <si>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</si>
  <si>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</si>
  <si>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</si>
  <si>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</si>
  <si>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</si>
  <si>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</si>
  <si>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</si>
  <si>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</si>
  <si>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</si>
  <si>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</si>
  <si>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</si>
  <si>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</si>
  <si>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</si>
  <si>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</si>
  <si>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</si>
  <si>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</si>
  <si>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</si>
  <si>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</si>
  <si>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</si>
  <si>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</si>
  <si>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</si>
  <si>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</si>
  <si>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</si>
  <si>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</si>
  <si>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</si>
  <si>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</si>
  <si>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</si>
  <si>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</si>
  <si>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</si>
  <si>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</si>
  <si>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</si>
  <si>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</si>
  <si>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</si>
  <si>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</si>
  <si>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</si>
  <si>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</si>
  <si>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</si>
  <si>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</si>
  <si>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</si>
  <si>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</si>
  <si>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</si>
  <si>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</si>
  <si>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</si>
  <si>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</si>
  <si>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</si>
  <si>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</si>
  <si>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</si>
  <si>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</si>
  <si>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</si>
  <si>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</si>
  <si>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</si>
  <si>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</si>
  <si>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</si>
  <si>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</si>
  <si>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</si>
  <si>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</si>
  <si>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</si>
  <si>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</si>
  <si>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</si>
  <si>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</si>
  <si>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</si>
  <si>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</si>
  <si>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</si>
  <si>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</si>
  <si>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</si>
  <si>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</si>
  <si>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</si>
  <si>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</si>
  <si>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</si>
  <si>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</si>
  <si>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</si>
  <si>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</si>
  <si>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</si>
  <si>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</si>
  <si>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</si>
  <si>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</si>
  <si>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</si>
  <si>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</si>
  <si>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</si>
  <si>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</si>
  <si>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</si>
  <si>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</si>
  <si>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</si>
  <si>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</si>
  <si>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</si>
  <si>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</si>
  <si>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</si>
  <si>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</si>
  <si>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</si>
  <si>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</si>
  <si>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</si>
  <si>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</si>
  <si>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</si>
  <si>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</si>
  <si>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</si>
  <si>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</si>
  <si>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</si>
  <si>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</si>
  <si>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</si>
  <si>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</si>
  <si>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</si>
  <si>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</si>
  <si>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</si>
  <si>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</si>
  <si>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</si>
  <si>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</si>
  <si>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</si>
  <si>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</si>
  <si>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</si>
  <si>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</si>
  <si>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</si>
  <si>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</si>
  <si>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</si>
  <si>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</si>
  <si>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</si>
  <si>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</si>
  <si>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</si>
  <si>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</si>
  <si>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</si>
  <si>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</si>
  <si>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</si>
  <si>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</si>
  <si>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</si>
  <si>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</si>
  <si>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</si>
  <si>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</si>
  <si>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</si>
  <si>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</si>
  <si>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</si>
  <si>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</si>
  <si>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</si>
  <si>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</si>
  <si>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</si>
  <si>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</si>
  <si>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</si>
  <si>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</si>
  <si>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</si>
  <si>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</si>
  <si>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</si>
  <si>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</si>
  <si>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</si>
  <si>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</si>
  <si>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</si>
  <si>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</si>
  <si>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</si>
  <si>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</si>
  <si>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</si>
  <si>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</si>
  <si>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</si>
  <si>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</si>
  <si>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</si>
  <si>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</si>
  <si>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</si>
  <si>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</si>
  <si>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</si>
  <si>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</si>
  <si>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</si>
  <si>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</si>
  <si>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</si>
  <si>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</si>
  <si>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</si>
  <si>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</si>
  <si>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</si>
  <si>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</si>
  <si>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</si>
  <si>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</si>
  <si>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</si>
  <si>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</si>
  <si>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</si>
  <si>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</si>
  <si>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</si>
  <si>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</si>
  <si>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</si>
  <si>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</si>
  <si>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</si>
  <si>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</si>
  <si>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</si>
  <si>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</si>
  <si>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</si>
  <si>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</si>
  <si>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</si>
  <si>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</si>
  <si>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</si>
  <si>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</si>
  <si>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</si>
  <si>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</si>
  <si>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</si>
  <si>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</si>
  <si>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</si>
  <si>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</si>
  <si>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</si>
  <si>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</si>
  <si>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</si>
  <si>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</si>
  <si>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</si>
  <si>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</si>
  <si>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</si>
  <si>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</si>
  <si>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</si>
  <si>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</si>
  <si>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</si>
  <si>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</si>
  <si>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</si>
  <si>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</si>
  <si>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</si>
  <si>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</si>
  <si>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</si>
  <si>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</si>
  <si>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</si>
  <si>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</si>
  <si>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</si>
  <si>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</si>
  <si>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</si>
  <si>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</si>
  <si>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</si>
  <si>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</si>
  <si>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</si>
  <si>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</si>
  <si>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</si>
  <si>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</si>
  <si>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</si>
  <si>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</si>
  <si>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</si>
  <si>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</si>
  <si>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</si>
  <si>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</si>
  <si>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</si>
  <si>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</si>
  <si>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</si>
  <si>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</si>
  <si>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</si>
  <si>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</si>
  <si>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</si>
  <si>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</si>
  <si>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</si>
  <si>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</si>
  <si>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</si>
  <si>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</si>
  <si>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</si>
  <si>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</si>
  <si>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</si>
  <si>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</si>
  <si>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</si>
  <si>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</si>
  <si>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</si>
  <si>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</si>
  <si>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</si>
  <si>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</si>
  <si>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</si>
  <si>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</si>
  <si>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</si>
  <si>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</si>
  <si>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</si>
  <si>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</si>
  <si>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</si>
  <si>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</si>
  <si>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</si>
  <si>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</si>
  <si>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</si>
  <si>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</si>
  <si>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</si>
  <si>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</si>
  <si>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</si>
  <si>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</si>
  <si>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</si>
  <si>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</si>
  <si>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</si>
  <si>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</si>
  <si>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</si>
  <si>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</si>
  <si>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</si>
  <si>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</si>
  <si>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</si>
  <si>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</si>
  <si>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</si>
  <si>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</si>
  <si>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</si>
  <si>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</si>
  <si>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</si>
  <si>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</si>
  <si>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</si>
  <si>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</si>
  <si>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</si>
  <si>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</si>
  <si>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</si>
  <si>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</si>
  <si>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</si>
  <si>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</si>
  <si>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</si>
  <si>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</si>
  <si>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</si>
  <si>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</si>
  <si>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</si>
  <si>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</si>
  <si>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</si>
  <si>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</si>
  <si>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</si>
  <si>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</si>
  <si>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</si>
  <si>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</si>
  <si>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</si>
  <si>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</si>
  <si>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</si>
  <si>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</si>
  <si>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</si>
  <si>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</si>
  <si>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</si>
  <si>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</si>
  <si>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</si>
  <si>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</si>
  <si>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</si>
  <si>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</si>
  <si>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</si>
  <si>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</si>
  <si>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</si>
  <si>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</si>
  <si>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</si>
  <si>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</si>
  <si>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</si>
  <si>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</si>
  <si>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</si>
  <si>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</si>
  <si>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</si>
  <si>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</si>
  <si>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</si>
  <si>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</si>
  <si>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</si>
  <si>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</si>
  <si>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</si>
  <si>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</si>
  <si>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</si>
  <si>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</si>
  <si>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</si>
  <si>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</si>
  <si>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</si>
  <si>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</si>
  <si>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</si>
  <si>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</si>
  <si>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</si>
  <si>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</si>
  <si>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</si>
  <si>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</si>
  <si>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</si>
  <si>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</si>
  <si>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</si>
  <si>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</si>
  <si>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</si>
  <si>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</si>
  <si>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</si>
  <si>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</si>
  <si>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</si>
  <si>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</si>
  <si>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</si>
  <si>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</si>
  <si>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</si>
  <si>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</si>
  <si>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</si>
  <si>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</si>
  <si>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</si>
  <si>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</si>
  <si>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</si>
  <si>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</si>
  <si>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</si>
  <si>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</si>
  <si>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</si>
  <si>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</si>
  <si>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</si>
  <si>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</si>
  <si>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</si>
  <si>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</si>
  <si>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</si>
  <si>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</si>
  <si>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</si>
  <si>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</si>
  <si>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</si>
  <si>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</si>
  <si>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</si>
  <si>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</si>
  <si>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</si>
  <si>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</si>
  <si>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</si>
  <si>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</si>
  <si>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</si>
  <si>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</si>
  <si>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</si>
  <si>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</si>
  <si>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</si>
  <si>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</si>
  <si>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</si>
  <si>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</si>
  <si>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</si>
  <si>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</si>
  <si>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</si>
  <si>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</si>
  <si>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</si>
  <si>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</si>
  <si>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</si>
  <si>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</si>
  <si>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</si>
  <si>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</si>
  <si>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</si>
  <si>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</si>
  <si>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</si>
  <si>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</si>
  <si>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</si>
  <si>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</si>
  <si>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</si>
  <si>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</si>
  <si>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</si>
  <si>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</si>
  <si>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</si>
  <si>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</si>
  <si>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</si>
  <si>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</si>
  <si>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</si>
  <si>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</si>
  <si>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</si>
  <si>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</si>
  <si>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</si>
  <si>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</si>
  <si>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</si>
  <si>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</si>
  <si>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</si>
  <si>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</si>
  <si>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</si>
  <si>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</si>
  <si>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</si>
  <si>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</si>
  <si>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</si>
  <si>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</si>
  <si>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</si>
  <si>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</si>
  <si>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</si>
  <si>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</si>
  <si>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</si>
  <si>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</si>
  <si>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</si>
  <si>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</si>
  <si>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</si>
  <si>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</si>
  <si>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</si>
  <si>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</si>
  <si>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</si>
  <si>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</si>
  <si>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</si>
  <si>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</si>
  <si>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</si>
  <si>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</si>
  <si>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</si>
  <si>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</si>
  <si>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</si>
  <si>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</si>
  <si>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</si>
  <si>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</si>
  <si>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</si>
  <si>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</si>
  <si>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</si>
  <si>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</si>
  <si>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</si>
  <si>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</si>
  <si>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</si>
  <si>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</si>
  <si>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</si>
  <si>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</si>
  <si>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</si>
  <si>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</si>
  <si>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</si>
  <si>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</si>
  <si>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</si>
  <si>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</si>
  <si>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</si>
  <si>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</si>
  <si>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</si>
  <si>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</si>
  <si>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</si>
  <si>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</si>
  <si>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</si>
  <si>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</si>
  <si>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</si>
  <si>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</si>
  <si>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</si>
  <si>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</si>
  <si>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</si>
  <si>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</si>
  <si>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</si>
  <si>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</si>
  <si>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</si>
  <si>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</si>
  <si>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</si>
  <si>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</si>
  <si>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</si>
  <si>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</si>
  <si>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</si>
  <si>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</si>
  <si>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</si>
  <si>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</si>
  <si>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</si>
  <si>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</si>
  <si>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</si>
  <si>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</si>
  <si>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</si>
  <si>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</si>
  <si>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</si>
  <si>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</si>
  <si>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</si>
  <si>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</si>
  <si>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</si>
  <si>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</si>
  <si>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</si>
  <si>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</si>
  <si>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</si>
  <si>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</si>
  <si>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</si>
  <si>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</si>
  <si>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</si>
  <si>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</si>
  <si>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</si>
  <si>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</si>
  <si>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</si>
  <si>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</si>
  <si>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</si>
  <si>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</si>
  <si>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</si>
  <si>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</si>
  <si>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</si>
  <si>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</si>
  <si>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</si>
  <si>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</si>
  <si>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</si>
  <si>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</si>
  <si>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</si>
  <si>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</si>
  <si>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</si>
  <si>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</si>
  <si>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</si>
  <si>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</si>
  <si>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</si>
  <si>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</si>
  <si>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</si>
  <si>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</si>
  <si>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</si>
  <si>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</si>
  <si>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</si>
  <si>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</si>
  <si>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</si>
  <si>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</si>
  <si>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</si>
  <si>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</si>
  <si>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</si>
  <si>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</si>
  <si>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</si>
  <si>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</si>
  <si>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</si>
  <si>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</si>
  <si>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</si>
  <si>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</si>
  <si>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</si>
  <si>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</si>
  <si>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</si>
  <si>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</si>
  <si>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</si>
  <si>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</si>
  <si>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</si>
  <si>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</si>
  <si>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</si>
  <si>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</si>
  <si>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</si>
  <si>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</si>
  <si>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</si>
  <si>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</si>
  <si>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</si>
  <si>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</si>
  <si>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</si>
  <si>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</si>
  <si>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</si>
  <si>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</si>
  <si>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</si>
  <si>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</si>
  <si>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</si>
  <si>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</si>
  <si>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</si>
  <si>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</si>
  <si>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</si>
  <si>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</si>
  <si>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</si>
  <si>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</si>
  <si>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</si>
  <si>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</si>
  <si>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</si>
  <si>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</si>
  <si>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</si>
  <si>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</si>
  <si>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</si>
  <si>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</si>
  <si>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</si>
  <si>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</si>
  <si>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</si>
  <si>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</si>
  <si>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</si>
  <si>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</si>
  <si>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</si>
  <si>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</si>
  <si>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</si>
  <si>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</si>
  <si>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</si>
  <si>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</si>
  <si>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</si>
  <si>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</si>
  <si>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</si>
  <si>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</si>
  <si>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</si>
  <si>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</si>
  <si>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</si>
  <si>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</si>
  <si>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</si>
  <si>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</si>
  <si>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</si>
  <si>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</si>
  <si>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</si>
  <si>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</si>
  <si>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</si>
  <si>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</si>
  <si>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</si>
  <si>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</si>
  <si>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</si>
  <si>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</si>
  <si>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</si>
  <si>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</si>
  <si>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</si>
  <si>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</si>
  <si>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</si>
  <si>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</si>
  <si>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</si>
  <si>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</si>
  <si>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</si>
  <si>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</si>
  <si>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</si>
  <si>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</si>
  <si>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</si>
  <si>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</si>
  <si>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</si>
  <si>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</si>
  <si>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</si>
  <si>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</si>
  <si>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</si>
  <si>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</si>
  <si>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</si>
  <si>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</si>
  <si>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</si>
  <si>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</si>
  <si>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</si>
  <si>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</si>
  <si>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</si>
  <si>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</si>
  <si>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</si>
  <si>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</si>
  <si>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</si>
  <si>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</si>
  <si>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</si>
  <si>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</si>
  <si>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</si>
  <si>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</si>
  <si>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</si>
  <si>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</si>
  <si>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</si>
  <si>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</si>
  <si>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</si>
  <si>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</si>
  <si>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</si>
  <si>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</si>
  <si>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</si>
  <si>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</si>
  <si>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</si>
  <si>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</si>
  <si>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</si>
  <si>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</si>
  <si>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</si>
  <si>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</si>
  <si>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</si>
  <si>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</si>
  <si>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</si>
  <si>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</si>
  <si>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</si>
  <si>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</si>
  <si>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</si>
  <si>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</si>
  <si>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</si>
  <si>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</si>
  <si>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</si>
  <si>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</si>
  <si>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</si>
  <si>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</si>
  <si>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</si>
  <si>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</si>
  <si>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</si>
  <si>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</si>
  <si>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</si>
  <si>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</si>
  <si>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</si>
  <si>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</si>
  <si>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</si>
  <si>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</si>
  <si>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</si>
  <si>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</si>
  <si>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</si>
  <si>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</si>
  <si>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</si>
  <si>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</si>
  <si>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</si>
  <si>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</si>
  <si>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</si>
  <si>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</si>
  <si>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</si>
  <si>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</si>
  <si>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</si>
  <si>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</si>
  <si>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</si>
  <si>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</si>
  <si>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</si>
  <si>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</si>
  <si>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</si>
  <si>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</si>
  <si>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</si>
  <si>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</si>
  <si>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</si>
  <si>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</si>
  <si>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</si>
  <si>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</si>
  <si>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</si>
  <si>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</si>
  <si>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</si>
  <si>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</si>
  <si>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</si>
  <si>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</si>
  <si>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</si>
  <si>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</si>
  <si>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</si>
  <si>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</si>
  <si>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</si>
  <si>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</si>
  <si>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</si>
  <si>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</si>
  <si>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</si>
  <si>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</si>
  <si>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</si>
  <si>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</si>
  <si>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</si>
  <si>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</si>
  <si>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</si>
  <si>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</si>
  <si>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</si>
  <si>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</si>
  <si>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</si>
  <si>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</si>
  <si>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</si>
  <si>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</si>
  <si>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</si>
  <si>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</si>
  <si>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</si>
  <si>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</si>
  <si>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</si>
  <si>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</si>
  <si>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</si>
  <si>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</si>
  <si>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</si>
  <si>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</si>
  <si>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</si>
  <si>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</si>
  <si>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</si>
  <si>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</si>
  <si>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</si>
  <si>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</si>
  <si>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</si>
  <si>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</si>
  <si>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</si>
  <si>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</si>
  <si>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</si>
  <si>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</si>
  <si>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</si>
  <si>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</si>
  <si>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</si>
  <si>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</si>
  <si>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</si>
  <si>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</si>
  <si>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</si>
  <si>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</si>
  <si>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</si>
  <si>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</si>
  <si>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</si>
  <si>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</si>
  <si>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</si>
  <si>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</si>
  <si>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</si>
  <si>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</si>
  <si>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</si>
  <si>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</si>
  <si>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</si>
  <si>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</si>
  <si>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</si>
  <si>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</si>
  <si>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</si>
  <si>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</si>
  <si>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</si>
  <si>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</si>
  <si>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</si>
  <si>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</si>
  <si>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</si>
  <si>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</si>
  <si>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</si>
  <si>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</si>
  <si>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</si>
  <si>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</si>
  <si>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</si>
  <si>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</si>
  <si>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</si>
  <si>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</si>
  <si>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</si>
  <si>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</si>
  <si>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</si>
  <si>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</si>
  <si>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</si>
  <si>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</si>
  <si>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</si>
  <si>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</si>
  <si>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</si>
  <si>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</si>
  <si>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</si>
  <si>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</si>
  <si>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</si>
  <si>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</si>
  <si>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</si>
  <si>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</si>
  <si>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</si>
  <si>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</si>
  <si>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</si>
  <si>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</si>
  <si>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</si>
  <si>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</si>
  <si>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</si>
  <si>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</si>
  <si>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</si>
  <si>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</si>
  <si>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</si>
  <si>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</si>
  <si>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</si>
  <si>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</si>
  <si>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</si>
  <si>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</si>
  <si>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</si>
  <si>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</si>
  <si>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</si>
  <si>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</si>
  <si>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</si>
  <si>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</si>
  <si>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</si>
  <si>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</si>
  <si>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</si>
  <si>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</si>
  <si>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</si>
  <si>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</si>
  <si>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</si>
  <si>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</si>
  <si>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</si>
  <si>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</si>
  <si>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</si>
  <si>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</si>
  <si>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</si>
  <si>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</si>
  <si>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</si>
  <si>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</si>
  <si>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</si>
  <si>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</si>
  <si>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</si>
  <si>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</si>
  <si>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</si>
  <si>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</si>
  <si>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</si>
  <si>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</si>
  <si>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</si>
  <si>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</si>
  <si>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</si>
  <si>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</si>
  <si>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</si>
  <si>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</si>
  <si>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</si>
  <si>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</si>
  <si>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</si>
  <si>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</si>
  <si>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</si>
  <si>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</si>
  <si>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</si>
  <si>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</si>
  <si>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</si>
  <si>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</si>
  <si>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</si>
  <si>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</si>
  <si>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</si>
  <si>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</si>
  <si>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</si>
  <si>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</si>
  <si>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</si>
  <si>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</si>
  <si>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</si>
  <si>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</si>
  <si>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</si>
  <si>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</si>
  <si>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</si>
  <si>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</si>
  <si>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</si>
  <si>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</si>
  <si>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</si>
  <si>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</si>
  <si>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</si>
  <si>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</si>
  <si>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</si>
  <si>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</si>
  <si>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</si>
  <si>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</si>
  <si>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</si>
  <si>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</si>
  <si>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</si>
  <si>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</si>
  <si>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</si>
  <si>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</si>
  <si>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</si>
  <si>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</si>
  <si>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</si>
  <si>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</si>
  <si>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</si>
  <si>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</si>
  <si>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</si>
  <si>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</si>
  <si>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</si>
  <si>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</si>
  <si>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</si>
  <si>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</si>
  <si>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</si>
  <si>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</si>
  <si>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</si>
  <si>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</si>
  <si>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</si>
  <si>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</si>
  <si>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</si>
  <si>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</si>
  <si>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</si>
  <si>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</si>
  <si>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</si>
  <si>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</si>
  <si>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</si>
  <si>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</si>
  <si>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</si>
  <si>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</si>
  <si>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</si>
  <si>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</si>
  <si>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</si>
  <si>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</si>
  <si>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</si>
  <si>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</si>
  <si>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</si>
  <si>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</si>
  <si>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</si>
  <si>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</si>
  <si>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</si>
  <si>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</si>
  <si>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</si>
  <si>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</si>
  <si>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</si>
  <si>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</si>
  <si>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</si>
  <si>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</si>
  <si>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</si>
  <si>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</si>
  <si>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</si>
  <si>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</si>
  <si>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</si>
  <si>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</si>
  <si>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</si>
  <si>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</si>
  <si>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</si>
  <si>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</si>
  <si>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</si>
  <si>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</si>
  <si>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</si>
  <si>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</si>
  <si>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</si>
  <si>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</si>
  <si>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</si>
  <si>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</si>
  <si>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</si>
  <si>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</si>
  <si>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</si>
  <si>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</si>
  <si>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</si>
  <si>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</si>
  <si>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</si>
  <si>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</si>
  <si>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</si>
  <si>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</si>
  <si>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</si>
  <si>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</si>
  <si>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</si>
  <si>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</si>
  <si>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</si>
  <si>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</si>
  <si>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</si>
  <si>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</si>
  <si>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</si>
  <si>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</si>
  <si>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</si>
  <si>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</si>
  <si>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</si>
  <si>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</si>
  <si>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</si>
  <si>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</si>
  <si>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</si>
  <si>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</si>
  <si>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</si>
  <si>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</si>
  <si>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</si>
  <si>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</si>
  <si>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</si>
  <si>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</si>
  <si>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</si>
  <si>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</si>
  <si>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</si>
  <si>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</si>
  <si>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</si>
  <si>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</si>
  <si>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</si>
  <si>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</si>
  <si>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</si>
  <si>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</si>
  <si>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</si>
  <si>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</si>
  <si>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</si>
  <si>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</si>
  <si>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</si>
  <si>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</si>
  <si>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</si>
  <si>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</si>
  <si>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</si>
  <si>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</si>
  <si>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</si>
  <si>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</si>
  <si>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</si>
  <si>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</si>
  <si>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</si>
  <si>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</si>
  <si>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</si>
  <si>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</si>
  <si>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</si>
  <si>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</si>
  <si>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</si>
  <si>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</si>
  <si>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</si>
  <si>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</si>
  <si>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</si>
  <si>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</si>
  <si>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</si>
  <si>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</si>
  <si>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</si>
  <si>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</si>
  <si>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</si>
  <si>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</si>
  <si>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</si>
  <si>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</si>
  <si>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</si>
  <si>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</si>
  <si>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</si>
  <si>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</si>
  <si>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</si>
  <si>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</si>
  <si>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</si>
  <si>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</si>
  <si>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</si>
  <si>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</si>
  <si>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</si>
  <si>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</si>
  <si>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</si>
  <si>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</si>
  <si>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</si>
  <si>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</si>
  <si>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</si>
  <si>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</si>
  <si>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</si>
  <si>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</si>
  <si>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</si>
  <si>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</si>
  <si>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</si>
  <si>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</si>
  <si>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</si>
  <si>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</si>
  <si>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</si>
  <si>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</si>
  <si>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</si>
  <si>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</si>
  <si>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</si>
  <si>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</si>
  <si>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</si>
  <si>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</si>
  <si>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</si>
  <si>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</si>
  <si>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</si>
  <si>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</si>
  <si>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</si>
  <si>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</si>
  <si>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</si>
  <si>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</si>
  <si>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</si>
  <si>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</si>
  <si>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</si>
  <si>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</si>
  <si>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</si>
  <si>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</si>
  <si>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</si>
  <si>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</si>
  <si>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</si>
  <si>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</si>
  <si>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</si>
  <si>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</si>
  <si>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</si>
  <si>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</si>
  <si>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</si>
  <si>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</si>
  <si>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</si>
  <si>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</si>
  <si>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</si>
  <si>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</si>
  <si>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</si>
  <si>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</si>
  <si>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</si>
  <si>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</si>
  <si>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</si>
  <si>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</si>
  <si>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</si>
  <si>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</si>
  <si>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</si>
  <si>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</si>
  <si>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</si>
  <si>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</si>
  <si>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</si>
  <si>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</si>
  <si>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</si>
  <si>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</si>
  <si>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</si>
  <si>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</si>
  <si>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</si>
  <si>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</si>
  <si>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</si>
  <si>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</si>
  <si>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</si>
  <si>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</si>
  <si>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</si>
  <si>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</si>
  <si>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</si>
  <si>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</si>
  <si>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</si>
  <si>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</si>
  <si>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</si>
  <si>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</si>
  <si>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</si>
  <si>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</si>
  <si>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</si>
  <si>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</si>
  <si>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</si>
  <si>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</si>
  <si>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</si>
  <si>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</si>
  <si>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</si>
  <si>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</si>
  <si>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</si>
  <si>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</si>
  <si>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</si>
  <si>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</si>
  <si>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</si>
  <si>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</si>
  <si>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</si>
  <si>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</si>
  <si>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</si>
  <si>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</si>
  <si>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</si>
  <si>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</si>
  <si>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</si>
  <si>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</si>
  <si>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</si>
  <si>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</si>
  <si>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</si>
  <si>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</si>
  <si>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</si>
  <si>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</si>
  <si>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</si>
  <si>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</si>
  <si>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</si>
  <si>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</si>
  <si>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</si>
  <si>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</si>
  <si>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</si>
  <si>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</si>
  <si>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</si>
  <si>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</si>
  <si>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</si>
  <si>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</si>
  <si>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</si>
  <si>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</si>
  <si>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</si>
  <si>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</si>
  <si>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</si>
  <si>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</si>
  <si>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</si>
  <si>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</si>
  <si>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</si>
  <si>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</si>
  <si>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</si>
  <si>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</si>
  <si>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</si>
  <si>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</si>
  <si>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</si>
  <si>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</si>
  <si>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</si>
  <si>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</si>
  <si>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</si>
  <si>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</si>
  <si>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</si>
  <si>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</si>
  <si>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</si>
  <si>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</si>
  <si>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</si>
  <si>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</si>
  <si>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</si>
  <si>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</si>
  <si>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</si>
  <si>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</si>
  <si>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</si>
  <si>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</si>
  <si>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</si>
  <si>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</si>
  <si>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</si>
  <si>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</si>
  <si>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</si>
  <si>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</si>
  <si>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</si>
  <si>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</si>
  <si>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</si>
  <si>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</si>
  <si>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</si>
  <si>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</si>
  <si>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</si>
  <si>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</si>
  <si>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</si>
  <si>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</si>
  <si>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</si>
  <si>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</si>
  <si>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</si>
  <si>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</si>
  <si>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</si>
  <si>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</si>
  <si>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</si>
  <si>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</si>
  <si>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</si>
  <si>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</si>
  <si>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</si>
  <si>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</si>
  <si>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</si>
  <si>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</si>
  <si>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</si>
  <si>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</si>
  <si>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</si>
  <si>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</si>
  <si>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</si>
  <si>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</si>
  <si>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</si>
  <si>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</si>
  <si>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</si>
  <si>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</si>
  <si>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</si>
  <si>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</si>
  <si>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</si>
  <si>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</si>
  <si>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</si>
  <si>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</si>
  <si>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</si>
  <si>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</si>
  <si>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</si>
  <si>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</si>
  <si>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</si>
  <si>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</si>
  <si>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</si>
  <si>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</si>
  <si>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</si>
  <si>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</si>
  <si>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</si>
  <si>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</si>
  <si>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</si>
  <si>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</si>
  <si>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</si>
  <si>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</si>
  <si>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</si>
  <si>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</si>
  <si>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</si>
  <si>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</si>
  <si>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</si>
  <si>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</si>
  <si>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</si>
  <si>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</si>
  <si>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</si>
  <si>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</si>
  <si>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</si>
  <si>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</si>
  <si>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</si>
  <si>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</si>
  <si>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</si>
  <si>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</si>
  <si>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</si>
  <si>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</si>
  <si>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</si>
  <si>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</si>
  <si>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</si>
  <si>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</si>
  <si>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</si>
  <si>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</si>
  <si>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</si>
  <si>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</si>
  <si>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</si>
  <si>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</si>
  <si>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</si>
  <si>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</si>
  <si>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</si>
  <si>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</si>
  <si>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</si>
  <si>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</si>
  <si>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</si>
  <si>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</si>
  <si>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</si>
  <si>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</si>
  <si>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</si>
  <si>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</si>
  <si>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</si>
  <si>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</si>
  <si>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</si>
  <si>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</si>
  <si>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</si>
  <si>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</si>
  <si>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</si>
  <si>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</si>
  <si>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</si>
  <si>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</si>
  <si>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</si>
  <si>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</si>
  <si>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</si>
  <si>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</si>
  <si>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</si>
  <si>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</si>
  <si>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</si>
  <si>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</si>
  <si>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</si>
  <si>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</si>
  <si>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</si>
  <si>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</si>
  <si>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</si>
  <si>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</si>
  <si>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</si>
  <si>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</si>
  <si>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</si>
  <si>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</si>
  <si>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</si>
  <si>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</si>
  <si>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</si>
  <si>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</si>
  <si>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</si>
  <si>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</si>
  <si>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</si>
  <si>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</si>
  <si>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</si>
  <si>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</si>
  <si>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</si>
  <si>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</si>
  <si>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</si>
  <si>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</si>
  <si>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</si>
  <si>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</si>
  <si>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</si>
  <si>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</si>
  <si>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</si>
  <si>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</si>
  <si>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</si>
  <si>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</si>
  <si>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</si>
  <si>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</si>
  <si>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</si>
  <si>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</si>
  <si>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</si>
  <si>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</si>
  <si>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</si>
  <si>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</si>
  <si>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</si>
  <si>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</si>
  <si>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</si>
  <si>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</si>
  <si>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</si>
  <si>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</si>
  <si>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</si>
  <si>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</si>
  <si>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</si>
  <si>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</si>
  <si>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</si>
  <si>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</si>
  <si>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</si>
  <si>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</si>
  <si>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</si>
  <si>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</si>
  <si>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</si>
  <si>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</si>
  <si>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</si>
  <si>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</si>
  <si>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</si>
  <si>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</si>
  <si>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</si>
  <si>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</si>
  <si>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</si>
  <si>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</si>
  <si>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</si>
  <si>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</si>
  <si>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</si>
  <si>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</si>
  <si>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</si>
  <si>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</si>
  <si>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</si>
  <si>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</si>
  <si>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</si>
  <si>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</si>
  <si>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</si>
  <si>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</si>
  <si>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</si>
  <si>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</si>
  <si>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</si>
  <si>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</si>
  <si>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</si>
  <si>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</si>
  <si>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</si>
  <si>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</si>
  <si>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</si>
  <si>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</si>
  <si>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</si>
  <si>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</si>
  <si>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</si>
  <si>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</si>
  <si>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</si>
  <si>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</si>
  <si>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</si>
  <si>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</si>
  <si>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</si>
  <si>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</si>
  <si>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</si>
  <si>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</si>
  <si>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</si>
  <si>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</si>
  <si>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</si>
  <si>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</si>
  <si>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</si>
  <si>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</si>
  <si>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</si>
  <si>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</si>
  <si>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</si>
  <si>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</si>
  <si>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</si>
  <si>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</si>
  <si>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</si>
  <si>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</si>
  <si>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</si>
  <si>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</si>
  <si>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</si>
  <si>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</si>
  <si>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</si>
  <si>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</si>
  <si>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</si>
  <si>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</si>
  <si>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</si>
  <si>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</si>
  <si>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</si>
  <si>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</si>
  <si>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</si>
  <si>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</si>
  <si>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</si>
  <si>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</si>
  <si>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</si>
  <si>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</si>
  <si>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</si>
  <si>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</si>
  <si>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</si>
  <si>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</si>
  <si>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</si>
  <si>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</si>
  <si>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</si>
  <si>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</si>
  <si>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</si>
  <si>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</si>
  <si>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</si>
  <si>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</si>
  <si>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</si>
  <si>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</si>
  <si>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</si>
  <si>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</si>
  <si>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</si>
  <si>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</si>
  <si>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</si>
  <si>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</si>
  <si>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</si>
  <si>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</si>
  <si>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</si>
  <si>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</si>
  <si>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</si>
  <si>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</si>
  <si>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</si>
  <si>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</si>
  <si>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</si>
  <si>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</si>
  <si>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</si>
  <si>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</si>
  <si>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</si>
  <si>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</si>
  <si>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</si>
  <si>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</si>
  <si>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</si>
  <si>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</si>
  <si>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</si>
  <si>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</si>
  <si>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</si>
  <si>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</si>
  <si>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</si>
  <si>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</si>
  <si>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</si>
  <si>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</si>
  <si>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</si>
  <si>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</si>
  <si>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</si>
  <si>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</si>
  <si>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</si>
  <si>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</si>
  <si>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</si>
  <si>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</si>
  <si>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</si>
  <si>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</si>
  <si>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</si>
  <si>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</si>
  <si>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</si>
  <si>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</si>
  <si>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</si>
  <si>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</si>
  <si>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</si>
  <si>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</si>
  <si>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</si>
  <si>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</si>
  <si>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</si>
  <si>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</si>
  <si>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</si>
  <si>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</si>
  <si>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</si>
  <si>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</si>
  <si>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</si>
  <si>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</si>
  <si>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</si>
  <si>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</si>
  <si>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</si>
  <si>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</si>
  <si>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</si>
  <si>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</si>
  <si>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</si>
  <si>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</si>
  <si>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</si>
  <si>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</si>
  <si>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</si>
  <si>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</si>
  <si>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</si>
  <si>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</si>
  <si>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</si>
  <si>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</si>
  <si>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</si>
  <si>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</si>
  <si>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</si>
  <si>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</si>
  <si>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</si>
  <si>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</si>
  <si>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</si>
  <si>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</si>
  <si>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</si>
  <si>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</si>
  <si>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</si>
  <si>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</si>
  <si>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</si>
  <si>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</si>
  <si>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</si>
  <si>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</si>
  <si>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</si>
  <si>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</si>
  <si>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</si>
  <si>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</si>
  <si>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</si>
  <si>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</si>
  <si>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</si>
  <si>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</si>
  <si>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</si>
  <si>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</si>
  <si>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</si>
  <si>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</si>
  <si>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</si>
  <si>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</si>
  <si>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</si>
  <si>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</si>
  <si>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</si>
  <si>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</si>
  <si>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</si>
  <si>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</si>
  <si>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</si>
  <si>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</si>
  <si>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</si>
  <si>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</si>
  <si>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</si>
  <si>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</si>
  <si>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</si>
  <si>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</si>
  <si>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</si>
  <si>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</si>
  <si>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</si>
  <si>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</si>
  <si>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</si>
  <si>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</si>
  <si>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</si>
  <si>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</si>
  <si>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</si>
  <si>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</si>
  <si>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</si>
  <si>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</si>
  <si>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</si>
  <si>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</si>
  <si>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</si>
  <si>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</si>
  <si>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</si>
  <si>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</si>
  <si>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</si>
  <si>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</si>
  <si>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</si>
  <si>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</si>
  <si>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</si>
  <si>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</si>
  <si>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</si>
  <si>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</si>
  <si>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</si>
  <si>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</si>
  <si>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</si>
  <si>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</si>
  <si>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</si>
  <si>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</si>
  <si>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</si>
  <si>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</si>
  <si>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</si>
  <si>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</si>
  <si>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</si>
  <si>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</si>
  <si>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</si>
  <si>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</si>
  <si>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</si>
  <si>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</si>
  <si>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</si>
  <si>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</si>
  <si>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</si>
  <si>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</si>
  <si>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</si>
  <si>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</si>
  <si>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</si>
  <si>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</si>
  <si>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</si>
  <si>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</si>
  <si>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</si>
  <si>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</si>
  <si>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</si>
  <si>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</si>
  <si>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</si>
  <si>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</si>
  <si>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</si>
  <si>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</si>
  <si>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</si>
  <si>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</si>
  <si>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</si>
  <si>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</si>
  <si>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</si>
  <si>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</si>
  <si>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</si>
  <si>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</si>
  <si>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</si>
  <si>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</si>
  <si>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</si>
  <si>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</si>
  <si>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</si>
  <si>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</si>
  <si>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</si>
  <si>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</si>
  <si>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</si>
  <si>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</si>
  <si>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</si>
  <si>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</si>
  <si>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</si>
  <si>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</si>
  <si>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</si>
  <si>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</si>
  <si>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</si>
  <si>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</si>
  <si>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</si>
  <si>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</si>
  <si>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</si>
  <si>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</si>
  <si>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</si>
  <si>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</si>
  <si>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</si>
  <si>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</si>
  <si>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</si>
  <si>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</si>
  <si>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</si>
  <si>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</si>
  <si>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</si>
  <si>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</si>
  <si>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</si>
  <si>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</si>
  <si>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</si>
  <si>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</si>
  <si>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</si>
  <si>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</si>
  <si>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</si>
  <si>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</si>
  <si>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</si>
  <si>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</si>
  <si>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</si>
  <si>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</si>
  <si>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</si>
  <si>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</si>
  <si>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</si>
  <si>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</si>
  <si>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</si>
  <si>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</si>
  <si>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</si>
  <si>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</si>
  <si>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</si>
  <si>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</si>
  <si>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</si>
  <si>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</si>
  <si>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</si>
  <si>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</si>
  <si>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</si>
  <si>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</si>
  <si>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</si>
  <si>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</si>
  <si>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</si>
  <si>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</si>
  <si>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</si>
  <si>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</si>
  <si>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</si>
  <si>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</si>
  <si>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</si>
  <si>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</si>
  <si>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</si>
  <si>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</si>
  <si>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</si>
  <si>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</si>
  <si>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</si>
  <si>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</si>
  <si>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</si>
  <si>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</si>
  <si>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</si>
  <si>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</si>
  <si>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</si>
  <si>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</si>
  <si>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</si>
  <si>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</si>
  <si>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</si>
  <si>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</si>
  <si>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</si>
  <si>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</si>
  <si>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</si>
  <si>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</si>
  <si>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</si>
  <si>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</si>
  <si>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</si>
  <si>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</si>
  <si>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</si>
  <si>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</si>
  <si>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</si>
  <si>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</si>
  <si>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</si>
  <si>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</si>
  <si>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</si>
  <si>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</si>
  <si>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</si>
  <si>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</si>
  <si>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</si>
  <si>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</si>
  <si>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</si>
  <si>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</si>
  <si>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</si>
  <si>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</si>
  <si>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</si>
  <si>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</si>
  <si>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</si>
  <si>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</si>
  <si>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</si>
  <si>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</si>
  <si>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</si>
  <si>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</si>
  <si>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</si>
  <si>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</si>
  <si>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</si>
  <si>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</si>
  <si>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</si>
  <si>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</si>
  <si>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</si>
  <si>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</si>
  <si>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</si>
  <si>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</si>
  <si>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</si>
  <si>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</si>
  <si>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</si>
  <si>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</si>
  <si>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</si>
  <si>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</si>
  <si>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</si>
  <si>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</si>
  <si>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</si>
  <si>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</si>
  <si>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</si>
  <si>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</si>
  <si>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</si>
  <si>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</si>
  <si>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</si>
  <si>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</si>
  <si>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</si>
  <si>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</si>
  <si>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</si>
  <si>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</si>
  <si>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</si>
  <si>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</si>
  <si>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</si>
  <si>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</si>
  <si>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</si>
  <si>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</si>
  <si>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</si>
  <si>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</si>
  <si>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</si>
  <si>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</si>
  <si>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</si>
  <si>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</si>
  <si>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</si>
  <si>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</si>
  <si>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</si>
  <si>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</si>
  <si>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</si>
  <si>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</si>
  <si>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</si>
  <si>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</si>
  <si>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</si>
  <si>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</si>
  <si>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</si>
  <si>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</si>
  <si>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</si>
  <si>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</si>
  <si>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</si>
  <si>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</si>
  <si>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</si>
  <si>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</si>
  <si>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</si>
  <si>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</si>
  <si>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</si>
  <si>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</si>
  <si>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</si>
  <si>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</si>
  <si>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</si>
  <si>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</si>
  <si>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</si>
  <si>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</si>
  <si>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</si>
  <si>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</si>
  <si>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</si>
  <si>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</si>
  <si>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</si>
  <si>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</si>
  <si>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</si>
  <si>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</si>
  <si>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</si>
  <si>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</si>
  <si>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</si>
  <si>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</si>
  <si>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</si>
  <si>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</si>
  <si>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</si>
  <si>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</si>
  <si>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</si>
  <si>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</si>
  <si>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</si>
  <si>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</si>
  <si>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</si>
  <si>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</si>
  <si>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</si>
  <si>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</si>
  <si>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</si>
  <si>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</si>
  <si>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</si>
  <si>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</si>
  <si>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</si>
  <si>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</si>
  <si>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</si>
  <si>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</si>
  <si>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</si>
  <si>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</si>
  <si>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</si>
  <si>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</si>
  <si>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</si>
  <si>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</si>
  <si>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</si>
  <si>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</si>
  <si>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</si>
  <si>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</si>
  <si>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</si>
  <si>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</si>
  <si>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</si>
  <si>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</si>
  <si>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</si>
  <si>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</si>
  <si>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</si>
  <si>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</si>
  <si>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</si>
  <si>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</si>
  <si>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</si>
  <si>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</si>
  <si>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</si>
  <si>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</si>
  <si>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</si>
  <si>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</si>
  <si>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</si>
  <si>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</si>
  <si>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</si>
  <si>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</si>
  <si>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</si>
  <si>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</si>
  <si>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</si>
  <si>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</si>
  <si>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</si>
  <si>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</si>
  <si>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</si>
  <si>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</si>
  <si>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</si>
  <si>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</si>
  <si>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</si>
  <si>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</si>
  <si>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</si>
  <si>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</si>
  <si>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</si>
  <si>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</si>
  <si>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</si>
  <si>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</si>
  <si>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</si>
  <si>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</si>
  <si>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</si>
  <si>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</si>
  <si>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</si>
  <si>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</si>
  <si>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</si>
  <si>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</si>
  <si>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</si>
  <si>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</si>
  <si>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</si>
  <si>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</si>
  <si>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</si>
  <si>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</si>
  <si>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</si>
  <si>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</si>
  <si>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</si>
  <si>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</si>
  <si>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</si>
  <si>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</si>
  <si>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</si>
  <si>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</si>
  <si>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</si>
  <si>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</si>
  <si>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</si>
  <si>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</si>
  <si>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</si>
  <si>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</si>
  <si>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</si>
  <si>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</si>
  <si>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</si>
  <si>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</si>
  <si>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</si>
  <si>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</si>
  <si>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</si>
  <si>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</si>
  <si>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</si>
  <si>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</si>
  <si>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</si>
  <si>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</si>
  <si>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</si>
  <si>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</si>
  <si>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</si>
  <si>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</si>
  <si>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</si>
  <si>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</si>
  <si>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</si>
  <si>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</si>
  <si>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</si>
  <si>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</si>
  <si>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</si>
  <si>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</si>
  <si>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</si>
  <si>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</si>
  <si>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</si>
  <si>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</si>
  <si>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</si>
  <si>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</si>
  <si>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</si>
  <si>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</si>
  <si>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</si>
  <si>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</si>
  <si>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</si>
  <si>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</si>
  <si>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</si>
  <si>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</si>
  <si>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</si>
  <si>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</si>
  <si>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</si>
  <si>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</si>
  <si>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</si>
  <si>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</si>
  <si>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</si>
  <si>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</si>
  <si>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</si>
  <si>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</si>
  <si>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</si>
  <si>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</si>
  <si>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</si>
  <si>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</si>
  <si>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</si>
  <si>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</si>
  <si>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</si>
  <si>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</si>
  <si>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</si>
  <si>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</si>
  <si>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</si>
  <si>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</si>
  <si>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</si>
  <si>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</si>
  <si>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</si>
  <si>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</si>
  <si>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</si>
  <si>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</si>
  <si>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</si>
  <si>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</si>
  <si>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</si>
  <si>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</si>
  <si>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</si>
  <si>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</si>
  <si>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</si>
  <si>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</si>
  <si>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</si>
  <si>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</si>
  <si>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</si>
  <si>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</si>
  <si>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</si>
  <si>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</si>
  <si>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</si>
  <si>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</si>
  <si>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</si>
  <si>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</si>
  <si>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</si>
  <si>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</si>
  <si>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</si>
  <si>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</si>
  <si>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</si>
  <si>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</si>
  <si>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</si>
  <si>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</si>
  <si>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</si>
  <si>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</si>
  <si>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</si>
  <si>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</si>
  <si>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</si>
  <si>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</si>
  <si>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</si>
  <si>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</si>
  <si>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</si>
  <si>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</si>
  <si>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</si>
  <si>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</si>
  <si>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</si>
  <si>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</si>
  <si>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</si>
  <si>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</si>
  <si>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</si>
  <si>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</si>
  <si>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</si>
  <si>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</si>
  <si>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</si>
  <si>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</si>
  <si>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</si>
  <si>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</si>
  <si>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</si>
  <si>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</si>
  <si>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</si>
  <si>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</si>
  <si>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</si>
  <si>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</si>
  <si>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</si>
  <si>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</si>
  <si>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</si>
  <si>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</si>
  <si>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</si>
  <si>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</si>
  <si>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</si>
  <si>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</si>
  <si>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</si>
  <si>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</si>
  <si>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</si>
  <si>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</si>
  <si>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</si>
  <si>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</si>
  <si>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</si>
  <si>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</si>
  <si>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</si>
  <si>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</si>
  <si>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</si>
  <si>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</si>
  <si>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</si>
  <si>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</si>
  <si>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</si>
  <si>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</si>
  <si>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</si>
  <si>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</si>
  <si>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</si>
  <si>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</si>
  <si>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</si>
  <si>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</si>
  <si>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</si>
  <si>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</si>
  <si>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</si>
  <si>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</si>
  <si>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</si>
  <si>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</si>
  <si>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</si>
  <si>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</si>
  <si>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</si>
  <si>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</si>
  <si>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</si>
  <si>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</si>
  <si>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</si>
  <si>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</si>
  <si>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</si>
  <si>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</si>
  <si>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</si>
  <si>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</si>
  <si>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</si>
  <si>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</si>
  <si>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</si>
  <si>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</si>
  <si>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</si>
  <si>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</si>
  <si>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</si>
  <si>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</si>
  <si>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</si>
  <si>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</si>
  <si>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</si>
  <si>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</si>
  <si>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</si>
  <si>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</si>
  <si>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</si>
  <si>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</si>
  <si>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</si>
  <si>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</si>
  <si>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</si>
  <si>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</si>
  <si>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</si>
  <si>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</si>
  <si>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</si>
  <si>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</si>
  <si>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</si>
  <si>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</si>
  <si>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</si>
  <si>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</si>
  <si>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</si>
  <si>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</si>
  <si>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</si>
  <si>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</si>
  <si>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</si>
  <si>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</si>
  <si>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</si>
  <si>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</si>
  <si>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</si>
  <si>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</si>
  <si>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</si>
  <si>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</si>
  <si>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</si>
  <si>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</si>
  <si>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</si>
  <si>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</si>
  <si>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</si>
  <si>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</si>
  <si>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</si>
  <si>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</si>
  <si>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</si>
  <si>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</si>
  <si>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</si>
  <si>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</si>
  <si>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</si>
  <si>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</si>
  <si>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</si>
  <si>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</si>
  <si>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</si>
  <si>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</si>
  <si>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</si>
  <si>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</si>
  <si>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</si>
  <si>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</si>
  <si>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</si>
  <si>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</si>
  <si>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</si>
  <si>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</si>
  <si>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</si>
  <si>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</si>
  <si>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</si>
  <si>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</si>
  <si>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</si>
  <si>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</si>
  <si>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</si>
  <si>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</si>
  <si>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</si>
  <si>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</si>
  <si>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</si>
  <si>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</si>
  <si>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</si>
  <si>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</si>
  <si>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</si>
  <si>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</si>
  <si>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</si>
  <si>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</si>
  <si>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</si>
  <si>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</si>
  <si>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</si>
  <si>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</si>
  <si>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</si>
  <si>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</si>
  <si>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</si>
  <si>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</si>
  <si>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</si>
  <si>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</si>
  <si>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</si>
  <si>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</si>
  <si>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</si>
  <si>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</si>
  <si>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</si>
  <si>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</si>
  <si>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</si>
  <si>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</si>
  <si>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</si>
  <si>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</si>
  <si>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</si>
  <si>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</si>
  <si>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</si>
  <si>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</si>
  <si>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</si>
  <si>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</si>
  <si>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</si>
  <si>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</si>
  <si>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</si>
  <si>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</si>
  <si>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</si>
  <si>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</si>
  <si>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</si>
  <si>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</si>
  <si>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</si>
  <si>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</si>
  <si>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</si>
  <si>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</si>
  <si>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</si>
  <si>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</si>
  <si>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</si>
  <si>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</si>
  <si>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</si>
  <si>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</si>
  <si>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</si>
  <si>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</si>
  <si>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</si>
  <si>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</si>
  <si>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</si>
  <si>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</si>
  <si>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</si>
  <si>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</si>
  <si>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</si>
  <si>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</si>
  <si>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</si>
  <si>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</si>
  <si>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</si>
  <si>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</si>
  <si>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</si>
  <si>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</si>
  <si>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</si>
  <si>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</si>
  <si>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</si>
  <si>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</si>
  <si>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</si>
  <si>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</si>
  <si>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</si>
  <si>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</si>
  <si>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</si>
  <si>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</si>
  <si>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</si>
  <si>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</si>
  <si>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</si>
  <si>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</si>
  <si>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</si>
  <si>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</si>
  <si>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</si>
  <si>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</si>
  <si>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</si>
  <si>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</si>
  <si>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</si>
  <si>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</si>
  <si>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</si>
  <si>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</si>
  <si>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</si>
  <si>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</si>
  <si>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</si>
  <si>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</si>
  <si>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</si>
  <si>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</si>
  <si>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</si>
  <si>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</si>
  <si>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</si>
  <si>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</si>
  <si>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</si>
  <si>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</si>
  <si>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</si>
  <si>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</si>
  <si>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</si>
  <si>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</si>
  <si>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</si>
  <si>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</si>
  <si>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</si>
  <si>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</si>
  <si>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</si>
  <si>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</si>
  <si>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</si>
  <si>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</si>
  <si>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</si>
  <si>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</si>
  <si>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</si>
  <si>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</si>
  <si>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</si>
  <si>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</si>
  <si>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</si>
  <si>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</si>
  <si>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</si>
  <si>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</si>
  <si>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</si>
  <si>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</si>
  <si>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</si>
  <si>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</si>
  <si>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</si>
  <si>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</si>
  <si>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</si>
  <si>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</si>
  <si>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</si>
  <si>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</si>
  <si>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</si>
  <si>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</si>
  <si>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</si>
  <si>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</si>
  <si>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</si>
  <si>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</si>
  <si>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</si>
  <si>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</si>
  <si>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</si>
  <si>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</si>
  <si>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</si>
  <si>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</si>
  <si>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</si>
  <si>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</si>
  <si>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</si>
  <si>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</si>
  <si>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</si>
  <si>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</si>
  <si>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</si>
  <si>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</si>
  <si>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</si>
  <si>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</si>
  <si>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</si>
  <si>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</si>
  <si>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</si>
  <si>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</si>
  <si>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</si>
  <si>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</si>
  <si>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</si>
  <si>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</si>
  <si>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</si>
  <si>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</si>
  <si>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</si>
  <si>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</si>
  <si>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</si>
  <si>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</si>
  <si>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</si>
  <si>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</si>
  <si>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</si>
  <si>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</si>
  <si>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</si>
  <si>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</si>
  <si>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</si>
  <si>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</si>
  <si>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</si>
  <si>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</si>
  <si>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</si>
  <si>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</si>
  <si>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</si>
  <si>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</si>
  <si>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</si>
  <si>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</si>
  <si>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</si>
  <si>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</si>
  <si>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</si>
  <si>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</si>
  <si>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</si>
  <si>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</si>
  <si>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</si>
  <si>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</si>
  <si>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</si>
  <si>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</si>
  <si>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</si>
  <si>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</si>
  <si>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</si>
  <si>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</si>
  <si>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</si>
  <si>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</si>
  <si>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</si>
  <si>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</si>
  <si>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</si>
  <si>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</si>
  <si>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</si>
  <si>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</si>
  <si>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</si>
  <si>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</si>
  <si>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</si>
  <si>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</si>
  <si>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</si>
  <si>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</si>
  <si>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</si>
  <si>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</si>
  <si>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</si>
  <si>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</si>
  <si>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</si>
  <si>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</si>
  <si>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</si>
  <si>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</si>
  <si>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</si>
  <si>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</si>
  <si>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</si>
  <si>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</si>
  <si>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</si>
  <si>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</si>
  <si>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</si>
  <si>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</si>
  <si>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</si>
  <si>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</si>
  <si>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</si>
  <si>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</si>
  <si>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</si>
  <si>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</si>
  <si>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</si>
  <si>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</si>
  <si>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</si>
  <si>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</si>
  <si>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</si>
  <si>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</si>
  <si>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</si>
  <si>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</si>
  <si>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</si>
  <si>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</si>
  <si>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</si>
  <si>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</si>
  <si>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</si>
  <si>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</si>
  <si>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</si>
  <si>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</si>
  <si>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</si>
  <si>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</si>
  <si>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</si>
  <si>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</si>
  <si>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</si>
  <si>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</si>
  <si>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</si>
  <si>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</si>
  <si>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</si>
  <si>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</si>
  <si>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</si>
  <si>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</si>
  <si>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</si>
  <si>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</si>
  <si>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</si>
  <si>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</si>
  <si>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</si>
  <si>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</si>
  <si>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</si>
  <si>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</si>
  <si>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</si>
  <si>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</si>
  <si>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</si>
  <si>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</si>
  <si>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</si>
  <si>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</si>
  <si>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</si>
  <si>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</si>
  <si>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</si>
  <si>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</si>
  <si>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</si>
  <si>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</si>
  <si>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</si>
  <si>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</si>
  <si>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</si>
  <si>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</si>
  <si>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</si>
  <si>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</si>
  <si>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</si>
  <si>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</si>
  <si>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</si>
  <si>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</si>
  <si>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</si>
  <si>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</si>
  <si>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</si>
  <si>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</si>
  <si>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</si>
  <si>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</si>
  <si>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</si>
  <si>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</si>
  <si>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</si>
  <si>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</si>
  <si>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</si>
  <si>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</si>
  <si>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</si>
  <si>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</si>
  <si>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</si>
  <si>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</si>
  <si>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</si>
  <si>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</si>
  <si>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</si>
  <si>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</si>
  <si>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</si>
  <si>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</si>
  <si>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</si>
  <si>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</si>
  <si>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</si>
  <si>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</si>
  <si>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</si>
  <si>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</si>
  <si>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</si>
  <si>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</si>
  <si>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</si>
  <si>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</si>
  <si>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</si>
  <si>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</si>
  <si>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</si>
  <si>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</si>
  <si>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</si>
  <si>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</si>
  <si>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</si>
  <si>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</si>
  <si>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</si>
  <si>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</si>
  <si>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</si>
  <si>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</si>
  <si>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</si>
  <si>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</si>
  <si>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</si>
  <si>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</si>
  <si>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</si>
  <si>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</si>
  <si>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</si>
  <si>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</si>
  <si>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</si>
  <si>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</si>
  <si>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</si>
  <si>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</si>
  <si>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</si>
  <si>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</si>
  <si>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</si>
  <si>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</si>
  <si>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</si>
  <si>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</si>
  <si>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</si>
  <si>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</si>
  <si>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</si>
  <si>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</si>
  <si>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</si>
  <si>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</si>
  <si>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</si>
  <si>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</si>
  <si>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</si>
  <si>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</si>
  <si>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</si>
  <si>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</si>
  <si>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</si>
  <si>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</si>
  <si>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</si>
  <si>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</si>
  <si>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</si>
  <si>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</si>
  <si>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</si>
  <si>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</si>
  <si>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</si>
  <si>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</si>
  <si>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</si>
  <si>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</si>
  <si>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</si>
  <si>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</si>
  <si>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</si>
  <si>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</si>
  <si>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</si>
  <si>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</si>
  <si>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</si>
  <si>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</si>
  <si>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</si>
  <si>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</si>
  <si>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</si>
  <si>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</si>
  <si>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</si>
  <si>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</si>
  <si>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</si>
  <si>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</si>
  <si>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</si>
  <si>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</si>
  <si>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</si>
  <si>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</si>
  <si>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</si>
  <si>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</si>
  <si>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</si>
  <si>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</si>
  <si>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</si>
  <si>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</si>
  <si>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</si>
  <si>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</si>
  <si>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</si>
  <si>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</si>
  <si>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</si>
  <si>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</si>
  <si>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</si>
  <si>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</si>
  <si>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</si>
  <si>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</si>
  <si>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</si>
  <si>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</si>
  <si>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</si>
  <si>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</si>
  <si>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</si>
  <si>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</si>
  <si>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</si>
  <si>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</si>
  <si>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</si>
  <si>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</si>
  <si>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</si>
  <si>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</si>
  <si>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</si>
  <si>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</si>
  <si>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</si>
  <si>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</si>
  <si>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</si>
  <si>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</si>
  <si>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</si>
  <si>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</si>
  <si>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</si>
  <si>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</si>
  <si>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</si>
  <si>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</si>
  <si>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</si>
  <si>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</si>
  <si>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</si>
  <si>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</si>
  <si>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</si>
  <si>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</si>
  <si>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</si>
  <si>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</si>
  <si>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</si>
  <si>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</si>
  <si>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</si>
  <si>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</si>
  <si>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</si>
  <si>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</si>
  <si>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</si>
  <si>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</si>
  <si>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</si>
  <si>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</si>
  <si>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</si>
  <si>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</si>
  <si>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</si>
  <si>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</si>
  <si>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</si>
  <si>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</si>
  <si>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</si>
  <si>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</si>
  <si>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</si>
  <si>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</si>
  <si>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</si>
  <si>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</si>
  <si>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</si>
  <si>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</si>
  <si>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</si>
  <si>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</si>
  <si>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</si>
  <si>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</si>
  <si>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</si>
  <si>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</si>
  <si>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</si>
  <si>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</si>
  <si>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</si>
  <si>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</si>
  <si>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</si>
  <si>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</si>
  <si>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</si>
  <si>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</si>
  <si>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</si>
  <si>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</si>
  <si>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</si>
  <si>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</si>
  <si>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</si>
  <si>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</si>
  <si>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</si>
  <si>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</si>
  <si>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</si>
  <si>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</si>
  <si>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</si>
  <si>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</si>
  <si>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</si>
  <si>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</si>
  <si>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</si>
  <si>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</si>
  <si>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</si>
  <si>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</si>
  <si>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</si>
  <si>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</si>
  <si>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</si>
  <si>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</si>
  <si>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</si>
  <si>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</si>
  <si>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</si>
  <si>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</si>
  <si>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</si>
  <si>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</si>
  <si>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</si>
  <si>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</si>
  <si>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</si>
  <si>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</si>
  <si>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</si>
  <si>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</si>
  <si>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</si>
  <si>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</si>
  <si>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</si>
  <si>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</si>
  <si>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</si>
  <si>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</si>
  <si>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</si>
  <si>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</si>
  <si>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</si>
  <si>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</si>
  <si>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</si>
  <si>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</si>
  <si>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</si>
  <si>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</si>
  <si>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</si>
  <si>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</si>
  <si>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</si>
  <si>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</si>
  <si>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</si>
  <si>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</si>
  <si>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</si>
  <si>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</si>
  <si>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</si>
  <si>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</si>
  <si>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</si>
  <si>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</si>
  <si>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</si>
  <si>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</si>
  <si>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</si>
  <si>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</si>
  <si>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</si>
  <si>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</si>
  <si>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</si>
  <si>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</si>
  <si>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</si>
  <si>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</si>
  <si>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</si>
  <si>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</si>
  <si>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</si>
  <si>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</si>
  <si>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</si>
  <si>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</si>
  <si>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</si>
  <si>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</si>
  <si>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</si>
  <si>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</si>
  <si>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</si>
  <si>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</si>
  <si>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</si>
  <si>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</si>
  <si>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</si>
  <si>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</si>
  <si>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</si>
  <si>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</si>
  <si>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</si>
  <si>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</si>
  <si>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</si>
  <si>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</si>
  <si>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</si>
  <si>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</si>
  <si>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</si>
  <si>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</si>
  <si>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</si>
  <si>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</si>
  <si>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</si>
  <si>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</si>
  <si>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</si>
  <si>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</si>
  <si>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</si>
  <si>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</si>
  <si>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</si>
  <si>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</si>
  <si>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</si>
  <si>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</si>
  <si>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</si>
  <si>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</si>
  <si>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</si>
  <si>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</si>
  <si>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</si>
  <si>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</si>
  <si>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</si>
  <si>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</si>
  <si>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</si>
  <si>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</si>
  <si>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</si>
  <si>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</si>
  <si>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</si>
  <si>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</si>
  <si>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</si>
  <si>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</si>
  <si>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</si>
  <si>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</si>
  <si>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</si>
  <si>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</si>
  <si>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</si>
  <si>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</si>
  <si>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</si>
  <si>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</si>
  <si>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</si>
  <si>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</si>
  <si>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</si>
  <si>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</si>
  <si>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</si>
  <si>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</si>
  <si>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</si>
  <si>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</si>
  <si>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</si>
  <si>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</si>
  <si>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</si>
  <si>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</si>
  <si>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</si>
  <si>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</si>
  <si>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</si>
  <si>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</si>
  <si>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</si>
  <si>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</si>
  <si>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</si>
  <si>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</si>
  <si>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</si>
  <si>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</si>
  <si>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</si>
  <si>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</si>
  <si>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</si>
  <si>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</si>
  <si>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</si>
  <si>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</si>
  <si>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</si>
  <si>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</si>
  <si>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</si>
  <si>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</si>
  <si>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</si>
  <si>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</si>
  <si>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</si>
  <si>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</si>
  <si>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</si>
  <si>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</si>
  <si>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</si>
  <si>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</si>
  <si>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</si>
  <si>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</si>
  <si>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</si>
  <si>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</si>
  <si>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</si>
  <si>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</si>
  <si>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</si>
  <si>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</si>
  <si>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</si>
  <si>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</si>
  <si>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</si>
  <si>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</si>
  <si>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</si>
  <si>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</si>
  <si>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</si>
  <si>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</si>
  <si>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</si>
  <si>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</si>
  <si>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</si>
  <si>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</si>
  <si>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</si>
  <si>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</si>
  <si>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</si>
  <si>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</si>
  <si>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</si>
  <si>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</si>
  <si>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</si>
  <si>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</si>
  <si>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</si>
  <si>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</si>
  <si>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</si>
  <si>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</si>
  <si>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</si>
  <si>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</si>
  <si>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</si>
  <si>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</si>
  <si>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</si>
  <si>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</si>
  <si>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</si>
  <si>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</si>
  <si>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</si>
  <si>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</si>
  <si>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</si>
  <si>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</si>
  <si>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</si>
  <si>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</si>
  <si>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</si>
  <si>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</si>
  <si>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</si>
  <si>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</si>
  <si>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</si>
  <si>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</si>
  <si>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</si>
  <si>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</si>
  <si>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</si>
  <si>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</si>
  <si>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</si>
  <si>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</si>
  <si>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</si>
  <si>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</si>
  <si>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</si>
  <si>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</si>
  <si>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</si>
  <si>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</si>
  <si>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</si>
  <si>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</si>
  <si>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</si>
  <si>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</si>
  <si>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</si>
  <si>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</si>
  <si>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</si>
  <si>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</si>
  <si>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</si>
  <si>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</si>
  <si>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</si>
  <si>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</si>
  <si>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</si>
  <si>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</si>
  <si>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</si>
  <si>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</si>
  <si>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</si>
  <si>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</si>
  <si>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</si>
  <si>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</si>
  <si>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</si>
  <si>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</si>
  <si>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</si>
  <si>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</si>
  <si>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</si>
  <si>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</si>
  <si>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</si>
  <si>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</si>
  <si>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</si>
  <si>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</si>
  <si>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</si>
  <si>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</si>
  <si>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</si>
  <si>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</si>
  <si>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</si>
  <si>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</si>
  <si>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</si>
  <si>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</si>
  <si>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</si>
  <si>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</si>
  <si>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</si>
  <si>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</si>
  <si>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</si>
  <si>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</si>
  <si>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</si>
  <si>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</si>
  <si>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</si>
  <si>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</si>
  <si>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</si>
  <si>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</si>
  <si>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</si>
  <si>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</si>
  <si>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</si>
  <si>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</si>
  <si>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</si>
  <si>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</si>
  <si>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</si>
  <si>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</si>
  <si>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</si>
  <si>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</si>
  <si>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</si>
  <si>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</si>
  <si>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</si>
  <si>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</si>
  <si>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</si>
  <si>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</si>
  <si>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</si>
  <si>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</si>
  <si>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</si>
  <si>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</si>
  <si>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</si>
  <si>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</si>
  <si>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</si>
  <si>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</si>
  <si>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</si>
  <si>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</si>
  <si>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</si>
  <si>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</si>
  <si>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</si>
  <si>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</si>
  <si>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</si>
  <si>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</si>
  <si>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</si>
  <si>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</si>
  <si>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</si>
  <si>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</si>
  <si>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</si>
  <si>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</si>
  <si>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</si>
  <si>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</si>
  <si>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</si>
  <si>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</si>
  <si>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</si>
  <si>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</si>
  <si>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</si>
  <si>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</si>
  <si>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</si>
  <si>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</si>
  <si>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</si>
  <si>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</si>
  <si>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</si>
  <si>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</si>
  <si>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</si>
  <si>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</si>
  <si>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</si>
  <si>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</si>
  <si>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</si>
  <si>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</si>
  <si>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</si>
  <si>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</si>
  <si>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</si>
  <si>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</si>
  <si>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</si>
  <si>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</si>
  <si>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</si>
  <si>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</si>
  <si>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</si>
  <si>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</si>
  <si>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</si>
  <si>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</si>
  <si>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</si>
  <si>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</si>
  <si>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</si>
  <si>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</si>
  <si>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</si>
  <si>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</si>
  <si>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</si>
  <si>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</si>
  <si>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</si>
  <si>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</si>
  <si>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</si>
  <si>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</si>
  <si>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</si>
  <si>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</si>
  <si>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</si>
  <si>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</si>
  <si>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</si>
  <si>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</si>
  <si>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</si>
  <si>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</si>
  <si>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</si>
  <si>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</si>
  <si>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</si>
  <si>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</si>
  <si>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</si>
  <si>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</si>
  <si>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</si>
  <si>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</si>
  <si>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</si>
  <si>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</si>
  <si>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</si>
  <si>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</si>
  <si>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</si>
  <si>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</si>
  <si>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</si>
  <si>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</si>
  <si>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</si>
  <si>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</si>
  <si>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</si>
  <si>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</si>
  <si>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</si>
  <si>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</si>
  <si>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</si>
  <si>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</si>
  <si>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</si>
  <si>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</si>
  <si>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</si>
  <si>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</si>
  <si>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</si>
  <si>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</si>
  <si>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</si>
  <si>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</si>
  <si>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</si>
  <si>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</si>
  <si>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</si>
  <si>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</si>
  <si>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</si>
  <si>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</si>
  <si>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</si>
  <si>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</si>
  <si>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</si>
  <si>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</si>
  <si>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</si>
  <si>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</si>
  <si>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</si>
  <si>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</si>
  <si>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</si>
  <si>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</si>
  <si>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</si>
  <si>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</si>
  <si>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</si>
  <si>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</si>
  <si>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</si>
  <si>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</si>
  <si>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</si>
  <si>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</si>
  <si>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</si>
  <si>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</si>
  <si>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</si>
  <si>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</si>
  <si>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</si>
  <si>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</si>
  <si>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</si>
  <si>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</si>
  <si>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</si>
  <si>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</si>
  <si>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</si>
  <si>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</si>
  <si>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</si>
  <si>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</si>
  <si>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</si>
  <si>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</si>
  <si>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</si>
  <si>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</si>
  <si>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</si>
  <si>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</si>
  <si>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</si>
  <si>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</si>
  <si>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</si>
  <si>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</si>
  <si>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</si>
  <si>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</si>
  <si>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</si>
  <si>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</si>
  <si>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</si>
  <si>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</si>
  <si>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</si>
  <si>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</si>
  <si>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</si>
  <si>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</si>
  <si>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</si>
  <si>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</si>
  <si>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</si>
  <si>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</si>
  <si>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</si>
  <si>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</si>
  <si>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</si>
  <si>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</si>
  <si>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</si>
  <si>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</si>
  <si>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</si>
  <si>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</si>
  <si>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</si>
  <si>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</si>
  <si>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</si>
  <si>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</si>
  <si>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</si>
  <si>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</si>
  <si>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</si>
  <si>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</si>
  <si>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</si>
  <si>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</si>
  <si>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</si>
  <si>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</si>
  <si>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</si>
  <si>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</si>
  <si>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</si>
  <si>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</si>
  <si>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</si>
  <si>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</si>
  <si>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</si>
  <si>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</si>
  <si>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</si>
  <si>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</si>
  <si>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</si>
  <si>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</si>
  <si>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</si>
  <si>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</si>
  <si>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</si>
  <si>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</si>
  <si>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</si>
  <si>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</si>
  <si>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</si>
  <si>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</si>
  <si>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</si>
  <si>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</si>
  <si>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</si>
  <si>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</si>
  <si>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</si>
  <si>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</si>
  <si>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</si>
  <si>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</si>
  <si>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</si>
  <si>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</si>
  <si>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</si>
  <si>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</si>
  <si>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</si>
  <si>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</si>
  <si>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</si>
  <si>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</si>
  <si>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</si>
  <si>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</si>
  <si>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</si>
  <si>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</si>
  <si>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</si>
  <si>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</si>
  <si>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</si>
  <si>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</si>
  <si>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</si>
  <si>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</si>
  <si>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</si>
  <si>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</si>
  <si>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</si>
  <si>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</si>
  <si>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</si>
  <si>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</si>
  <si>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</si>
  <si>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</si>
  <si>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</si>
  <si>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</si>
  <si>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</si>
  <si>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</si>
  <si>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</si>
  <si>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</si>
  <si>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</si>
  <si>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</si>
  <si>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</si>
  <si>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</si>
  <si>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</si>
  <si>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</si>
  <si>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</si>
  <si>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</si>
  <si>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</si>
  <si>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</si>
  <si>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</si>
  <si>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</si>
  <si>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</si>
  <si>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</si>
  <si>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</si>
  <si>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</si>
  <si>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</si>
  <si>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</si>
  <si>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</si>
  <si>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</si>
  <si>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</si>
  <si>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</si>
  <si>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</si>
  <si>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</si>
  <si>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</si>
  <si>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</si>
  <si>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</si>
  <si>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</si>
  <si>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</si>
  <si>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</si>
  <si>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</si>
  <si>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</si>
  <si>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</si>
  <si>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</si>
  <si>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</si>
  <si>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</si>
  <si>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</si>
  <si>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</si>
  <si>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</si>
  <si>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</si>
  <si>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</si>
  <si>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</si>
  <si>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</si>
  <si>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</si>
  <si>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</si>
  <si>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</si>
  <si>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</si>
  <si>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</si>
  <si>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</si>
  <si>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</si>
  <si>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</si>
  <si>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</si>
  <si>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</si>
  <si>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</si>
  <si>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</si>
  <si>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</si>
  <si>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</si>
  <si>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</si>
  <si>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</si>
  <si>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</si>
  <si>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</si>
  <si>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</si>
  <si>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</si>
  <si>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</si>
  <si>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</si>
  <si>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</si>
  <si>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</si>
  <si>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</si>
  <si>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</si>
  <si>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</si>
  <si>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</si>
  <si>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</si>
  <si>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</si>
  <si>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</si>
  <si>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</si>
  <si>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</si>
  <si>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</si>
  <si>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</si>
  <si>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</si>
  <si>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</si>
  <si>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</si>
  <si>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</si>
  <si>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</si>
  <si>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</si>
  <si>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</si>
  <si>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</si>
  <si>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</si>
  <si>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</si>
  <si>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</si>
  <si>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</si>
  <si>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</si>
  <si>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</si>
  <si>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</si>
  <si>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</si>
  <si>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</si>
  <si>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</si>
  <si>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</si>
  <si>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</si>
  <si>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</si>
  <si>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</si>
  <si>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</si>
  <si>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</si>
  <si>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</si>
  <si>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</si>
  <si>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</si>
  <si>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</si>
  <si>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</si>
  <si>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</si>
  <si>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</si>
  <si>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</si>
  <si>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</si>
  <si>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</si>
  <si>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</si>
  <si>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</si>
  <si>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</si>
  <si>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</si>
  <si>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</si>
  <si>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</si>
  <si>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</si>
  <si>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</si>
  <si>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</si>
  <si>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</si>
  <si>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</si>
  <si>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</si>
  <si>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</si>
  <si>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</si>
  <si>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</si>
  <si>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</si>
  <si>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</si>
  <si>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</si>
  <si>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</si>
  <si>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</si>
  <si>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</si>
  <si>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</si>
  <si>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</si>
  <si>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</si>
  <si>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</si>
  <si>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</si>
  <si>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</si>
  <si>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</si>
  <si>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</si>
  <si>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</si>
  <si>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</si>
  <si>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</si>
  <si>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</si>
  <si>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</si>
  <si>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</si>
  <si>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</si>
  <si>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</si>
  <si>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</si>
  <si>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</si>
  <si>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</si>
  <si>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</si>
  <si>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</si>
  <si>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</si>
  <si>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</si>
  <si>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</si>
  <si>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</si>
  <si>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</si>
  <si>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</si>
  <si>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</si>
  <si>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</si>
  <si>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</si>
  <si>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</si>
  <si>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</si>
  <si>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</si>
  <si>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</si>
  <si>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</si>
  <si>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</si>
  <si>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</si>
  <si>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</si>
  <si>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</si>
  <si>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</si>
  <si>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</si>
  <si>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</si>
  <si>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</si>
  <si>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</si>
  <si>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</si>
  <si>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</si>
  <si>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</si>
  <si>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</si>
  <si>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</si>
  <si>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</si>
  <si>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</si>
  <si>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</si>
  <si>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</si>
  <si>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</si>
  <si>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</si>
  <si>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</si>
  <si>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</si>
  <si>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</si>
  <si>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</si>
  <si>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</si>
  <si>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</si>
  <si>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</si>
  <si>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</si>
  <si>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</si>
  <si>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</si>
  <si>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</si>
  <si>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</si>
  <si>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</si>
  <si>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</si>
  <si>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</si>
  <si>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</si>
  <si>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</si>
  <si>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</si>
  <si>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</si>
  <si>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</si>
  <si>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</si>
  <si>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</si>
  <si>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</si>
  <si>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</si>
  <si>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</si>
  <si>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</si>
  <si>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</si>
  <si>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</si>
  <si>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</si>
  <si>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</si>
  <si>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</si>
  <si>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</si>
  <si>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</si>
  <si>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</si>
  <si>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</si>
  <si>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</si>
  <si>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</si>
  <si>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</si>
  <si>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</si>
  <si>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</si>
  <si>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</si>
  <si>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</si>
  <si>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</si>
  <si>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</si>
  <si>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</si>
  <si>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</si>
  <si>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</si>
  <si>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</si>
  <si>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</si>
  <si>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</si>
  <si>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</si>
  <si>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</si>
  <si>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</si>
  <si>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</si>
  <si>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</si>
  <si>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</si>
  <si>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</si>
  <si>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</si>
  <si>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</si>
  <si>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</si>
  <si>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</si>
  <si>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</si>
  <si>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</si>
  <si>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</si>
  <si>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</si>
  <si>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</si>
  <si>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</si>
  <si>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</si>
  <si>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</si>
  <si>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</si>
  <si>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</si>
  <si>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</si>
  <si>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</si>
  <si>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</si>
  <si>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</si>
  <si>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</si>
  <si>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</si>
  <si>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</si>
  <si>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</si>
  <si>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</si>
  <si>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</si>
  <si>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</si>
  <si>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</si>
  <si>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</si>
  <si>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</si>
  <si>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</si>
  <si>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</si>
  <si>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</si>
  <si>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</si>
  <si>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</si>
  <si>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</si>
  <si>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</si>
  <si>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</si>
  <si>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</si>
  <si>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</si>
  <si>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</si>
  <si>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</si>
  <si>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</si>
  <si>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</si>
  <si>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</si>
  <si>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</si>
  <si>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</si>
  <si>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</si>
  <si>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</si>
  <si>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</si>
  <si>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</si>
  <si>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</si>
  <si>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</si>
  <si>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</si>
  <si>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</si>
  <si>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</si>
  <si>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</si>
  <si>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</si>
  <si>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</si>
  <si>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</si>
  <si>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</si>
  <si>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</si>
  <si>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</si>
  <si>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</si>
  <si>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</si>
  <si>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</si>
  <si>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</si>
  <si>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</si>
  <si>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</si>
  <si>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</si>
  <si>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</si>
  <si>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</si>
  <si>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</si>
  <si>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</si>
  <si>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</si>
  <si>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</si>
  <si>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</si>
  <si>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</si>
  <si>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</si>
  <si>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</si>
  <si>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</si>
  <si>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</si>
  <si>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</si>
  <si>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</si>
  <si>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</si>
  <si>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</si>
  <si>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</si>
  <si>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</si>
  <si>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</si>
  <si>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</si>
  <si>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</si>
  <si>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</si>
  <si>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</si>
  <si>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</si>
  <si>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</si>
  <si>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</si>
  <si>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</si>
  <si>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</si>
  <si>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</si>
  <si>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</si>
  <si>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</si>
  <si>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</si>
  <si>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</si>
  <si>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</si>
  <si>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</si>
  <si>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</si>
  <si>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</si>
  <si>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</si>
  <si>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</si>
  <si>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</si>
  <si>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</si>
  <si>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</si>
  <si>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</si>
  <si>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</si>
  <si>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</si>
  <si>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</si>
  <si>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</si>
  <si>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</si>
  <si>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</si>
  <si>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</si>
  <si>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</si>
  <si>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</si>
  <si>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</si>
  <si>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</si>
  <si>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</si>
  <si>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</si>
  <si>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</si>
  <si>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</si>
  <si>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</si>
  <si>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</si>
  <si>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</si>
  <si>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</si>
  <si>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</si>
  <si>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</si>
  <si>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</si>
  <si>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</si>
  <si>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</si>
  <si>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</si>
  <si>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</si>
  <si>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</si>
  <si>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</si>
  <si>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</si>
  <si>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</si>
  <si>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</si>
  <si>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</si>
  <si>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</si>
  <si>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</si>
  <si>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</si>
  <si>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</si>
  <si>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</si>
  <si>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</si>
  <si>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</si>
  <si>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</si>
  <si>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</si>
  <si>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</si>
  <si>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</si>
  <si>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</si>
  <si>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</si>
  <si>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</si>
  <si>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</si>
  <si>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</si>
  <si>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</si>
  <si>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</si>
  <si>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</si>
  <si>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</si>
  <si>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</si>
  <si>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</si>
  <si>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</si>
  <si>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</si>
  <si>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</si>
  <si>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</si>
  <si>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</si>
  <si>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</si>
  <si>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</si>
  <si>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</si>
  <si>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</si>
  <si>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</si>
  <si>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</si>
  <si>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</si>
  <si>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</si>
  <si>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</si>
  <si>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</si>
  <si>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</si>
  <si>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</si>
  <si>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</si>
  <si>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</si>
  <si>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</si>
  <si>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</si>
  <si>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</si>
  <si>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</si>
  <si>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</si>
  <si>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</si>
  <si>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</si>
  <si>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</si>
  <si>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</si>
  <si>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</si>
  <si>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</si>
  <si>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</si>
  <si>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</si>
  <si>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</si>
  <si>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</si>
  <si>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</si>
  <si>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</si>
  <si>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</si>
  <si>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</si>
  <si>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</si>
  <si>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</si>
  <si>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</si>
  <si>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</si>
  <si>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</si>
  <si>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</si>
  <si>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</si>
  <si>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</si>
  <si>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</si>
  <si>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</si>
  <si>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</si>
  <si>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</si>
  <si>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</si>
  <si>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</si>
  <si>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</si>
  <si>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</si>
  <si>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</si>
  <si>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</si>
  <si>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</si>
  <si>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</si>
  <si>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</si>
  <si>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</si>
  <si>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</si>
  <si>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</si>
  <si>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</si>
  <si>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</si>
  <si>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</si>
  <si>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</si>
  <si>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</si>
  <si>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</si>
  <si>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</si>
  <si>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</si>
  <si>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</si>
  <si>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</si>
  <si>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</si>
  <si>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</si>
  <si>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</si>
  <si>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</si>
  <si>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</si>
  <si>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</si>
  <si>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</si>
  <si>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</si>
  <si>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</si>
  <si>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</si>
  <si>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</si>
  <si>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</si>
  <si>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</si>
  <si>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</si>
  <si>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</si>
  <si>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</si>
  <si>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</si>
  <si>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</si>
  <si>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</si>
  <si>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</si>
  <si>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</si>
  <si>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</si>
  <si>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</si>
  <si>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</si>
  <si>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</si>
  <si>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</si>
  <si>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</si>
  <si>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</si>
  <si>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</si>
  <si>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</si>
  <si>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</si>
  <si>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</si>
  <si>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</si>
  <si>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</si>
  <si>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</si>
  <si>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</si>
  <si>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</si>
  <si>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</si>
  <si>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</si>
  <si>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</si>
  <si>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</si>
  <si>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</si>
  <si>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</si>
  <si>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</si>
  <si>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</si>
  <si>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</si>
  <si>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</si>
  <si>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</si>
  <si>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</si>
  <si>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</si>
  <si>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</si>
  <si>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</si>
  <si>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</si>
  <si>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</si>
  <si>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</si>
  <si>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</si>
  <si>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</si>
  <si>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</si>
  <si>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</si>
  <si>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</si>
  <si>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</si>
  <si>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</si>
  <si>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</si>
  <si>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</si>
  <si>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</si>
  <si>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</si>
  <si>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</si>
  <si>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</si>
  <si>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</si>
  <si>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</si>
  <si>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</si>
  <si>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</si>
  <si>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</si>
  <si>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</si>
  <si>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</si>
  <si>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</si>
  <si>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</si>
  <si>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</si>
  <si>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</si>
  <si>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</si>
  <si>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</si>
  <si>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</si>
  <si>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</si>
  <si>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</si>
  <si>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</si>
  <si>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</si>
  <si>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</si>
  <si>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</si>
  <si>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</si>
  <si>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</si>
  <si>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</si>
  <si>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</si>
  <si>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</si>
  <si>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</si>
  <si>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</si>
  <si>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</si>
  <si>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</si>
  <si>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</si>
  <si>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</si>
  <si>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</si>
  <si>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</si>
  <si>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</si>
  <si>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</si>
  <si>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</si>
  <si>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</si>
  <si>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</si>
  <si>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</si>
  <si>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</si>
  <si>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</si>
  <si>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</si>
  <si>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</si>
  <si>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</si>
  <si>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</si>
  <si>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</si>
  <si>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</si>
  <si>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</si>
  <si>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</si>
  <si>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</si>
  <si>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</si>
  <si>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</si>
  <si>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</si>
  <si>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</si>
  <si>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</si>
  <si>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</si>
  <si>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</si>
  <si>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</si>
  <si>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</si>
  <si>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</si>
  <si>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</si>
  <si>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</si>
  <si>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</si>
  <si>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</si>
  <si>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</si>
  <si>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</si>
  <si>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</si>
  <si>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</si>
  <si>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</si>
  <si>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</si>
  <si>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</si>
  <si>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</si>
  <si>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</si>
  <si>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</si>
  <si>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</si>
  <si>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</si>
  <si>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</si>
  <si>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</si>
  <si>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</si>
  <si>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</si>
  <si>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</si>
  <si>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</si>
  <si>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</si>
  <si>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</si>
  <si>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</si>
  <si>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</si>
  <si>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</si>
  <si>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</si>
  <si>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</si>
  <si>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</si>
  <si>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</si>
  <si>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</si>
  <si>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</si>
  <si>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</si>
  <si>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</si>
  <si>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</si>
  <si>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</si>
  <si>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</si>
  <si>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</si>
  <si>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</si>
  <si>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</si>
  <si>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</si>
  <si>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</si>
  <si>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</si>
  <si>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</si>
  <si>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</si>
  <si>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</si>
  <si>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</si>
  <si>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</si>
  <si>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</si>
  <si>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</si>
  <si>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</si>
  <si>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</si>
  <si>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</si>
  <si>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</si>
  <si>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</si>
  <si>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</si>
  <si>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</si>
  <si>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</si>
  <si>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</si>
  <si>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</si>
  <si>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</si>
  <si>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</si>
  <si>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</si>
  <si>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</si>
  <si>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</si>
  <si>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</si>
  <si>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</si>
  <si>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</si>
  <si>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</si>
  <si>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</si>
  <si>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</si>
  <si>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</si>
  <si>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</si>
  <si>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</si>
  <si>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</si>
  <si>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</si>
  <si>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</si>
  <si>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</si>
  <si>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</si>
  <si>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</si>
  <si>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</si>
  <si>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</si>
  <si>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</si>
  <si>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</si>
  <si>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</si>
  <si>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</si>
  <si>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</si>
  <si>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</si>
  <si>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</si>
  <si>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</si>
  <si>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</si>
  <si>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</si>
  <si>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</si>
  <si>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</si>
  <si>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</si>
  <si>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</si>
  <si>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</si>
  <si>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</si>
  <si>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</si>
  <si>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</si>
  <si>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</si>
  <si>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</si>
  <si>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</si>
  <si>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</si>
  <si>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</si>
  <si>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</si>
  <si>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</si>
  <si>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</si>
  <si>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</si>
  <si>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</si>
  <si>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</si>
  <si>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</si>
  <si>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</si>
  <si>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</si>
  <si>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</si>
  <si>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</si>
  <si>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</si>
  <si>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</si>
  <si>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</si>
  <si>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</si>
  <si>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</si>
  <si>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</si>
  <si>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</si>
  <si>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</si>
  <si>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</si>
  <si>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</si>
  <si>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</si>
  <si>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</si>
  <si>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</si>
  <si>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</si>
  <si>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</si>
  <si>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</si>
  <si>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</si>
  <si>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</si>
  <si>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</si>
  <si>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</si>
  <si>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</si>
  <si>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</si>
  <si>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</si>
  <si>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</si>
  <si>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</si>
  <si>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</si>
  <si>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</si>
  <si>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</si>
  <si>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</si>
  <si>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</si>
  <si>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</si>
  <si>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</si>
  <si>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</si>
  <si>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</si>
  <si>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</si>
  <si>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</si>
  <si>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</si>
  <si>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</si>
  <si>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</si>
  <si>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</si>
  <si>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</si>
  <si>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</si>
  <si>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</si>
  <si>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</si>
  <si>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</si>
  <si>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</si>
  <si>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</si>
  <si>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</si>
  <si>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</si>
  <si>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</si>
  <si>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</si>
  <si>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</si>
  <si>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</si>
  <si>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</si>
  <si>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</si>
  <si>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</si>
  <si>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</si>
  <si>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</si>
  <si>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</si>
  <si>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</si>
  <si>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</si>
  <si>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</si>
  <si>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</si>
  <si>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</si>
  <si>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</si>
  <si>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</si>
  <si>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</si>
  <si>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</si>
  <si>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</si>
  <si>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</si>
  <si>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</si>
  <si>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</si>
  <si>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</si>
  <si>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</si>
  <si>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</si>
  <si>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</si>
  <si>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</si>
  <si>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</si>
  <si>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</si>
  <si>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</si>
  <si>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</si>
  <si>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</si>
  <si>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</si>
  <si>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</si>
  <si>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</si>
  <si>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</si>
  <si>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</si>
  <si>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</si>
  <si>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</si>
  <si>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</si>
  <si>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</si>
  <si>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</si>
  <si>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</si>
  <si>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</si>
  <si>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</si>
  <si>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</si>
  <si>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</si>
  <si>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</si>
  <si>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</si>
  <si>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</si>
  <si>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</si>
  <si>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</si>
  <si>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</si>
  <si>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</si>
  <si>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</si>
  <si>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</si>
  <si>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</si>
  <si>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</si>
  <si>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</si>
  <si>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</si>
  <si>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</si>
  <si>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</si>
  <si>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</si>
  <si>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</si>
  <si>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</si>
  <si>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</si>
  <si>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</si>
  <si>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</si>
  <si>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</si>
  <si>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</si>
  <si>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</si>
  <si>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</si>
  <si>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</si>
  <si>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</si>
  <si>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</si>
  <si>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</si>
  <si>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</si>
  <si>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</si>
  <si>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</si>
  <si>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</si>
  <si>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</si>
  <si>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</si>
  <si>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</si>
  <si>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</si>
  <si>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</si>
  <si>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</si>
  <si>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</si>
  <si>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</si>
  <si>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</si>
  <si>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</si>
  <si>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</si>
  <si>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</si>
  <si>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</si>
  <si>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</si>
  <si>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</si>
  <si>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</si>
  <si>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</si>
  <si>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</si>
  <si>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</si>
  <si>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</si>
  <si>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</si>
  <si>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</si>
  <si>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</si>
  <si>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</si>
  <si>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</si>
  <si>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</si>
  <si>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</si>
  <si>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</si>
  <si>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</si>
  <si>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</si>
  <si>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</si>
  <si>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</si>
  <si>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</si>
  <si>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</si>
  <si>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</si>
  <si>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</si>
  <si>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</si>
  <si>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</si>
  <si>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</si>
  <si>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</si>
  <si>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</si>
  <si>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</si>
  <si>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</si>
  <si>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</si>
  <si>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</si>
  <si>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</si>
  <si>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</si>
  <si>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</si>
  <si>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</si>
  <si>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</si>
  <si>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</si>
  <si>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</si>
  <si>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</si>
  <si>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</si>
  <si>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</si>
  <si>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</si>
  <si>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</si>
  <si>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</si>
  <si>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</si>
  <si>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</si>
  <si>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</si>
  <si>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</si>
  <si>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</si>
  <si>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</si>
  <si>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</si>
  <si>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</si>
  <si>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</si>
  <si>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</si>
  <si>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</si>
  <si>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</si>
  <si>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</si>
  <si>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</si>
  <si>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</si>
  <si>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</si>
  <si>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</si>
  <si>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</si>
  <si>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</si>
  <si>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</si>
  <si>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</si>
  <si>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</si>
  <si>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</si>
  <si>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</si>
  <si>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</si>
  <si>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</si>
  <si>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</si>
  <si>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</si>
  <si>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</si>
  <si>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</si>
  <si>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</si>
  <si>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</si>
  <si>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</si>
  <si>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</si>
  <si>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</si>
  <si>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</si>
  <si>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</si>
  <si>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</si>
  <si>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</si>
  <si>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</si>
  <si>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</si>
  <si>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</si>
  <si>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</si>
  <si>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</si>
  <si>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</si>
  <si>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</si>
  <si>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</si>
  <si>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</si>
  <si>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</si>
  <si>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</si>
  <si>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</si>
  <si>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</si>
  <si>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</si>
  <si>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</si>
  <si>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</si>
  <si>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</si>
  <si>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</si>
  <si>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</si>
  <si>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</si>
  <si>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</si>
  <si>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</si>
  <si>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</si>
  <si>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</si>
  <si>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</si>
  <si>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</si>
  <si>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</si>
  <si>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</si>
  <si>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</si>
  <si>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</si>
  <si>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</si>
  <si>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</si>
  <si>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</si>
  <si>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</si>
  <si>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</si>
  <si>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</si>
  <si>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</si>
  <si>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</si>
  <si>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</si>
  <si>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</si>
  <si>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</si>
  <si>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</si>
  <si>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</si>
  <si>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</si>
  <si>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</si>
  <si>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</si>
  <si>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</si>
  <si>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</si>
  <si>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</si>
  <si>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</si>
  <si>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</si>
  <si>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</si>
  <si>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</si>
  <si>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</si>
  <si>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</si>
  <si>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</si>
  <si>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</si>
  <si>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</si>
  <si>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</si>
  <si>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</si>
  <si>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</si>
  <si>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</si>
  <si>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</si>
  <si>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</si>
  <si>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</si>
  <si>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</si>
  <si>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</si>
  <si>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</si>
  <si>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</si>
  <si>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</si>
  <si>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</si>
  <si>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</si>
  <si>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</si>
  <si>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</si>
  <si>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</si>
  <si>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</si>
  <si>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</si>
  <si>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</si>
  <si>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</si>
  <si>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</si>
  <si>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</si>
  <si>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</si>
  <si>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</si>
  <si>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</si>
  <si>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</si>
  <si>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</si>
  <si>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</si>
  <si>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</si>
  <si>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</si>
  <si>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</si>
  <si>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</si>
  <si>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</si>
  <si>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</si>
  <si>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</si>
  <si>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</si>
  <si>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</si>
  <si>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</si>
  <si>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</si>
  <si>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</si>
  <si>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</si>
  <si>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</si>
  <si>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</si>
  <si>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</si>
  <si>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</si>
  <si>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</si>
  <si>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</si>
  <si>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</si>
  <si>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</si>
  <si>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</si>
  <si>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</si>
  <si>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</si>
  <si>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</si>
  <si>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</si>
  <si>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</si>
  <si>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</si>
  <si>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</si>
  <si>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</si>
  <si>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</si>
  <si>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</si>
  <si>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</si>
  <si>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</si>
  <si>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</si>
  <si>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</si>
  <si>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</si>
  <si>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</si>
  <si>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</si>
  <si>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</si>
  <si>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</si>
  <si>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</si>
  <si>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</si>
  <si>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</si>
  <si>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</si>
  <si>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</si>
  <si>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</si>
  <si>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</si>
  <si>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</si>
  <si>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</si>
  <si>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</si>
  <si>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</si>
  <si>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</si>
  <si>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</si>
  <si>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</si>
  <si>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</si>
  <si>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</si>
  <si>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</si>
  <si>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</si>
  <si>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</si>
  <si>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</si>
  <si>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</si>
  <si>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</si>
  <si>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</si>
  <si>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</si>
  <si>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</si>
  <si>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</si>
  <si>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</si>
  <si>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</si>
  <si>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</si>
  <si>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</si>
  <si>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</si>
  <si>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</si>
  <si>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</si>
  <si>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</si>
  <si>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</si>
  <si>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</si>
  <si>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</si>
  <si>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</si>
  <si>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</si>
  <si>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</si>
  <si>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</si>
  <si>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</si>
  <si>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</si>
  <si>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</si>
  <si>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</si>
  <si>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</si>
  <si>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</si>
  <si>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</si>
  <si>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</si>
  <si>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</si>
  <si>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</si>
  <si>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</si>
  <si>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</si>
  <si>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</si>
  <si>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</si>
  <si>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</si>
  <si>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</si>
  <si>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</si>
  <si>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</si>
  <si>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</si>
  <si>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</si>
  <si>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</si>
  <si>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</si>
  <si>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</si>
  <si>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</si>
  <si>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</si>
  <si>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</si>
  <si>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</si>
  <si>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</si>
  <si>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</si>
  <si>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</si>
  <si>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</si>
  <si>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</si>
  <si>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</si>
  <si>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</si>
  <si>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</si>
  <si>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</si>
  <si>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</si>
  <si>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</si>
  <si>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</si>
  <si>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</si>
  <si>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</si>
  <si>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</si>
  <si>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</si>
  <si>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</si>
  <si>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</si>
  <si>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</si>
  <si>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</si>
  <si>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</si>
  <si>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</si>
  <si>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</si>
  <si>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</si>
  <si>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</si>
  <si>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</si>
  <si>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</si>
  <si>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</si>
  <si>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</si>
  <si>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</si>
  <si>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</si>
  <si>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</si>
  <si>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</si>
  <si>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</si>
  <si>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</si>
  <si>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</si>
  <si>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</si>
  <si>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</si>
  <si>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</si>
  <si>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</si>
  <si>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</si>
  <si>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</si>
  <si>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</si>
  <si>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</si>
  <si>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</si>
  <si>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</si>
  <si>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</si>
  <si>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</si>
  <si>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</si>
  <si>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</si>
  <si>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</si>
  <si>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</si>
  <si>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</si>
  <si>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</si>
  <si>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</si>
  <si>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</si>
  <si>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</si>
  <si>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</si>
  <si>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</si>
  <si>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</si>
  <si>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</si>
  <si>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</si>
  <si>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</si>
  <si>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</si>
  <si>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</si>
  <si>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</si>
  <si>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</si>
  <si>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</si>
  <si>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</si>
  <si>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</si>
  <si>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</si>
  <si>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</si>
  <si>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</si>
  <si>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</si>
  <si>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</si>
  <si>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</si>
  <si>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</si>
  <si>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</si>
  <si>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</si>
  <si>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</si>
  <si>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</si>
  <si>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</si>
  <si>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</si>
  <si>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</si>
  <si>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</si>
  <si>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</si>
  <si>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</si>
  <si>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</si>
  <si>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</si>
  <si>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</si>
  <si>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</si>
  <si>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</si>
  <si>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</si>
  <si>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</si>
  <si>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</si>
  <si>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</si>
  <si>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</si>
  <si>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</si>
  <si>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</si>
  <si>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</si>
  <si>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</si>
  <si>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</si>
  <si>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</si>
  <si>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</si>
  <si>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</si>
  <si>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</si>
  <si>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</si>
  <si>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</si>
  <si>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</si>
  <si>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</si>
  <si>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</si>
  <si>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</si>
  <si>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</si>
  <si>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</si>
  <si>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</si>
  <si>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</si>
  <si>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</si>
  <si>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</si>
  <si>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</si>
  <si>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</si>
  <si>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</si>
  <si>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</si>
  <si>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</si>
  <si>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</si>
  <si>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</si>
  <si>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</si>
  <si>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</si>
  <si>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</si>
  <si>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</si>
  <si>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</si>
  <si>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</si>
  <si>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</si>
  <si>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</si>
  <si>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</si>
  <si>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</si>
  <si>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</si>
  <si>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</si>
  <si>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</si>
  <si>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</si>
  <si>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</si>
  <si>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</si>
  <si>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</si>
  <si>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</si>
  <si>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</si>
  <si>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</si>
  <si>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</si>
  <si>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</si>
  <si>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</si>
  <si>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</si>
  <si>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</si>
  <si>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</si>
  <si>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</si>
  <si>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</si>
  <si>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</si>
  <si>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</si>
  <si>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</si>
  <si>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</si>
  <si>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</si>
  <si>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</si>
  <si>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</si>
  <si>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</si>
  <si>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</si>
  <si>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</si>
  <si>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</si>
  <si>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</si>
  <si>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</si>
  <si>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</si>
  <si>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</si>
  <si>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</si>
  <si>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</si>
  <si>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</si>
  <si>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</si>
  <si>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</si>
  <si>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</si>
  <si>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</si>
  <si>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</si>
  <si>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</si>
  <si>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</si>
  <si>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</si>
  <si>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</si>
  <si>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</si>
  <si>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</si>
  <si>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</si>
  <si>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</si>
  <si>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</si>
  <si>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</si>
  <si>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</si>
  <si>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</si>
  <si>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</si>
  <si>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</si>
  <si>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</si>
  <si>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</si>
  <si>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</si>
  <si>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</si>
  <si>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</si>
  <si>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</si>
  <si>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</si>
  <si>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</si>
  <si>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</si>
  <si>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</si>
  <si>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</si>
  <si>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</si>
  <si>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</si>
  <si>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</si>
  <si>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</si>
  <si>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</si>
  <si>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</si>
  <si>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</si>
  <si>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</si>
  <si>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</si>
  <si>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</si>
  <si>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</si>
  <si>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</si>
  <si>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</si>
  <si>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</si>
  <si>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</si>
  <si>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</si>
  <si>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</si>
  <si>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</si>
  <si>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</si>
  <si>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</si>
  <si>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</si>
  <si>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</si>
  <si>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</si>
  <si>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</si>
  <si>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</si>
  <si>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</si>
  <si>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</si>
  <si>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</si>
  <si>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</si>
  <si>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</si>
  <si>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</si>
  <si>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</si>
  <si>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</si>
  <si>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</si>
  <si>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</si>
  <si>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</si>
  <si>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</si>
  <si>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</si>
  <si>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</si>
  <si>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</si>
  <si>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</si>
  <si>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</si>
  <si>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</si>
  <si>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</si>
  <si>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</si>
  <si>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</si>
  <si>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</si>
  <si>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</si>
  <si>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</si>
  <si>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</si>
  <si>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</si>
  <si>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</si>
  <si>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</si>
  <si>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</si>
  <si>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</si>
  <si>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</si>
  <si>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</si>
  <si>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</si>
  <si>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</si>
  <si>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</si>
  <si>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</si>
  <si>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</si>
  <si>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</si>
  <si>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</si>
  <si>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</si>
  <si>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</si>
  <si>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</si>
  <si>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</si>
  <si>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</si>
  <si>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</si>
  <si>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</si>
  <si>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</si>
  <si>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</si>
  <si>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</si>
  <si>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</si>
  <si>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</si>
  <si>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</si>
  <si>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</si>
  <si>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</si>
  <si>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</si>
  <si>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</si>
  <si>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</si>
  <si>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</si>
  <si>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</si>
  <si>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</si>
  <si>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</si>
  <si>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</si>
  <si>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</si>
  <si>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</si>
  <si>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</si>
  <si>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</si>
  <si>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</si>
  <si>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</si>
  <si>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</si>
  <si>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</si>
  <si>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</si>
  <si>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</si>
  <si>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</si>
  <si>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</si>
  <si>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</si>
  <si>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</si>
  <si>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</si>
  <si>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</si>
  <si>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</si>
  <si>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</si>
  <si>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</si>
  <si>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</si>
  <si>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</si>
  <si>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</si>
  <si>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</si>
  <si>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</si>
  <si>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</si>
  <si>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</si>
  <si>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</si>
  <si>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</si>
  <si>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</si>
  <si>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</si>
  <si>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</si>
  <si>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</si>
  <si>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</si>
  <si>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</si>
  <si>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</si>
  <si>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</si>
  <si>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</si>
  <si>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</si>
  <si>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</si>
  <si>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</si>
  <si>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</si>
  <si>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</si>
  <si>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</si>
  <si>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</si>
  <si>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</si>
  <si>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</si>
  <si>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</si>
  <si>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</si>
  <si>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</si>
  <si>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</si>
  <si>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</si>
  <si>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</si>
  <si>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</si>
  <si>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</si>
  <si>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</si>
  <si>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</si>
  <si>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</si>
  <si>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</si>
  <si>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</si>
  <si>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</si>
  <si>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</si>
  <si>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</si>
  <si>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</si>
  <si>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</si>
  <si>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</si>
  <si>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</si>
  <si>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</si>
  <si>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</si>
  <si>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</si>
  <si>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</si>
  <si>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</si>
  <si>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</si>
  <si>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</si>
  <si>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</si>
  <si>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</si>
  <si>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</si>
  <si>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</si>
  <si>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</si>
  <si>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</si>
  <si>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</si>
  <si>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</si>
  <si>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</si>
  <si>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</si>
  <si>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</si>
  <si>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</si>
  <si>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</si>
  <si>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</si>
  <si>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</si>
  <si>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</si>
  <si>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</si>
  <si>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</si>
  <si>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</si>
  <si>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</si>
  <si>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</si>
  <si>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</si>
  <si>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</si>
  <si>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</si>
  <si>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</si>
  <si>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</si>
  <si>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</si>
  <si>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</si>
  <si>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</si>
  <si>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</si>
  <si>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</si>
  <si>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</si>
  <si>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</si>
  <si>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</si>
  <si>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</si>
  <si>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</si>
  <si>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</si>
  <si>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</si>
  <si>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</si>
  <si>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</si>
  <si>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</si>
  <si>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</si>
  <si>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</si>
  <si>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</si>
  <si>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</si>
  <si>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</si>
  <si>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</si>
  <si>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</si>
  <si>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</si>
  <si>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</si>
  <si>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</si>
  <si>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</si>
  <si>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</si>
  <si>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</si>
  <si>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</si>
  <si>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</si>
  <si>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</si>
  <si>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</si>
  <si>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</si>
  <si>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</si>
  <si>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</si>
  <si>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</si>
  <si>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</si>
  <si>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</si>
  <si>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</si>
  <si>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</si>
  <si>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</si>
  <si>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</si>
  <si>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</si>
  <si>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</si>
  <si>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</si>
  <si>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</si>
  <si>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</si>
  <si>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</si>
  <si>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</si>
  <si>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</si>
  <si>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</si>
  <si>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</si>
  <si>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</si>
  <si>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</si>
  <si>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</si>
  <si>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</si>
  <si>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</si>
  <si>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</si>
  <si>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</si>
  <si>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</si>
  <si>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</si>
  <si>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</si>
  <si>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</si>
  <si>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</si>
  <si>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</si>
  <si>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</si>
  <si>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</si>
  <si>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</si>
  <si>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</si>
  <si>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</si>
  <si>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</si>
  <si>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</si>
  <si>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</si>
  <si>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</si>
  <si>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</si>
  <si>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</si>
  <si>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</si>
  <si>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</si>
  <si>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</si>
  <si>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</si>
  <si>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</si>
  <si>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</si>
  <si>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</si>
  <si>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</si>
  <si>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</si>
  <si>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</si>
  <si>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</si>
  <si>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</si>
  <si>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</si>
  <si>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</si>
  <si>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</si>
  <si>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</si>
  <si>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</si>
  <si>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</si>
  <si>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</si>
  <si>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</si>
  <si>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</si>
  <si>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</si>
  <si>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</si>
  <si>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</si>
  <si>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</si>
  <si>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</si>
  <si>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</si>
  <si>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</si>
  <si>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</si>
  <si>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</si>
  <si>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</si>
  <si>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</si>
  <si>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</si>
  <si>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</si>
  <si>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</si>
  <si>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</si>
  <si>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</si>
  <si>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</si>
  <si>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</si>
  <si>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</si>
  <si>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</si>
  <si>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</si>
  <si>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</si>
  <si>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</si>
  <si>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</si>
  <si>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</si>
  <si>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</si>
  <si>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</si>
  <si>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</si>
  <si>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</si>
  <si>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</si>
  <si>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</si>
  <si>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</si>
  <si>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</si>
  <si>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</si>
  <si>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</si>
  <si>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</si>
  <si>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</si>
  <si>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</si>
  <si>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</si>
  <si>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</si>
  <si>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</si>
  <si>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</si>
  <si>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</si>
  <si>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</si>
  <si>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</si>
  <si>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</si>
  <si>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</si>
  <si>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</si>
  <si>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</si>
  <si>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</si>
  <si>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</si>
  <si>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</si>
  <si>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</si>
  <si>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</si>
  <si>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</si>
  <si>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</si>
  <si>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</si>
  <si>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</si>
  <si>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</si>
  <si>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</si>
  <si>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</si>
  <si>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</si>
  <si>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</si>
  <si>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</si>
  <si>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</si>
  <si>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</si>
  <si>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</si>
  <si>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</si>
  <si>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</si>
  <si>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</si>
  <si>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</si>
  <si>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</si>
  <si>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</si>
  <si>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</si>
  <si>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</si>
  <si>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</si>
  <si>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</si>
  <si>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</si>
  <si>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</si>
  <si>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</si>
  <si>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</si>
  <si>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</si>
  <si>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</si>
  <si>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</si>
  <si>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</si>
  <si>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</si>
  <si>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</si>
  <si>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</si>
  <si>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</si>
  <si>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</si>
  <si>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</si>
  <si>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</si>
  <si>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</si>
  <si>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</si>
  <si>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</si>
  <si>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</si>
  <si>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</si>
  <si>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</si>
  <si>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</si>
  <si>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</si>
  <si>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</si>
  <si>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</si>
  <si>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</si>
  <si>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</si>
  <si>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</si>
  <si>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</si>
  <si>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</si>
  <si>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</si>
  <si>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</si>
  <si>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</si>
  <si>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</si>
  <si>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</si>
  <si>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</si>
  <si>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</si>
  <si>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</si>
  <si>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</si>
  <si>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</si>
  <si>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</si>
  <si>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</si>
  <si>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</si>
  <si>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</si>
  <si>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</si>
  <si>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</si>
  <si>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</si>
  <si>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</si>
  <si>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</si>
  <si>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</si>
  <si>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</si>
  <si>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</si>
  <si>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</si>
  <si>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</si>
  <si>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</si>
  <si>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</si>
  <si>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</si>
  <si>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</si>
  <si>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</si>
  <si>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</si>
  <si>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</si>
  <si>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</si>
  <si>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</si>
  <si>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</si>
  <si>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</si>
  <si>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</si>
  <si>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</si>
  <si>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</si>
  <si>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</si>
  <si>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</si>
  <si>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</si>
  <si>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</si>
  <si>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</si>
  <si>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</si>
  <si>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</si>
  <si>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</si>
  <si>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</si>
  <si>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</si>
  <si>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</si>
  <si>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</si>
  <si>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</si>
  <si>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</si>
  <si>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</si>
  <si>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</si>
  <si>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</si>
  <si>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</si>
  <si>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</si>
  <si>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</si>
  <si>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</si>
  <si>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</si>
  <si>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</si>
  <si>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</si>
  <si>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</si>
  <si>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</si>
  <si>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</si>
  <si>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</si>
  <si>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</si>
  <si>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</si>
  <si>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</si>
  <si>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</si>
  <si>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</si>
  <si>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</si>
  <si>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</si>
  <si>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</si>
  <si>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</si>
  <si>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</si>
  <si>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</si>
  <si>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</si>
  <si>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</si>
  <si>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</si>
  <si>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</si>
  <si>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</si>
  <si>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</si>
  <si>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</si>
  <si>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</si>
  <si>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</si>
  <si>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</si>
  <si>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</si>
  <si>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</si>
  <si>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</si>
  <si>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</si>
  <si>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</si>
  <si>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</si>
  <si>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</si>
  <si>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</si>
  <si>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</si>
  <si>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</si>
  <si>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</si>
  <si>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</si>
  <si>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</si>
  <si>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</si>
  <si>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</si>
  <si>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</si>
  <si>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</si>
  <si>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</si>
  <si>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</si>
  <si>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</si>
  <si>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</si>
  <si>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</si>
  <si>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</si>
  <si>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</si>
  <si>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</si>
  <si>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</si>
  <si>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</si>
  <si>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</si>
  <si>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</si>
  <si>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</si>
  <si>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</si>
  <si>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</si>
  <si>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</si>
  <si>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</si>
  <si>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</si>
  <si>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</si>
  <si>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</si>
  <si>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</si>
  <si>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</si>
  <si>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</si>
  <si>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</si>
  <si>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</si>
  <si>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</si>
  <si>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</si>
  <si>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</si>
  <si>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</si>
  <si>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</si>
  <si>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</si>
  <si>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</si>
  <si>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</si>
  <si>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</si>
  <si>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</si>
  <si>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</si>
  <si>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</si>
  <si>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</si>
  <si>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</si>
  <si>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</si>
  <si>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</si>
  <si>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</si>
  <si>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</si>
  <si>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</si>
  <si>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</si>
  <si>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</si>
  <si>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</si>
  <si>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</si>
  <si>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</si>
  <si>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</si>
  <si>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</si>
  <si>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</si>
  <si>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</si>
  <si>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</si>
  <si>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</si>
  <si>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</si>
  <si>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</si>
  <si>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</si>
  <si>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</si>
  <si>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</si>
  <si>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</si>
  <si>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</si>
  <si>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</si>
  <si>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</si>
  <si>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</si>
  <si>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</si>
  <si>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</si>
  <si>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</si>
  <si>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</si>
  <si>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</si>
  <si>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</si>
  <si>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</si>
  <si>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</si>
  <si>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</si>
  <si>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</si>
  <si>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</si>
  <si>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</si>
  <si>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</si>
  <si>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</si>
  <si>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</si>
  <si>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</si>
  <si>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</si>
  <si>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</si>
  <si>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</si>
  <si>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</si>
  <si>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</si>
  <si>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</si>
  <si>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</si>
  <si>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</si>
  <si>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</si>
  <si>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</si>
  <si>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</si>
  <si>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</si>
  <si>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</si>
  <si>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</si>
  <si>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</si>
  <si>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</si>
  <si>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</si>
  <si>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</si>
  <si>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</si>
  <si>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</si>
  <si>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</si>
  <si>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</si>
  <si>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</si>
  <si>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</si>
  <si>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</si>
  <si>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</si>
  <si>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</si>
  <si>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</si>
  <si>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</si>
  <si>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</si>
  <si>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</si>
  <si>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</si>
  <si>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</si>
  <si>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</si>
  <si>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</si>
  <si>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</si>
  <si>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</si>
  <si>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</si>
  <si>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</si>
  <si>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</si>
  <si>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</si>
  <si>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</si>
  <si>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</si>
  <si>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</si>
  <si>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</si>
  <si>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</si>
  <si>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</si>
  <si>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</si>
  <si>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</si>
  <si>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</si>
  <si>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</si>
  <si>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</si>
  <si>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</si>
  <si>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</si>
  <si>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</si>
  <si>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</si>
  <si>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</si>
  <si>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</si>
  <si>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</si>
  <si>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</si>
  <si>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</si>
  <si>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</si>
  <si>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</si>
  <si>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</si>
  <si>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</si>
  <si>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</si>
  <si>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</si>
  <si>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</si>
  <si>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</si>
  <si>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</si>
  <si>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</si>
  <si>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</si>
  <si>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</si>
  <si>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</si>
  <si>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</si>
  <si>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</si>
  <si>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</si>
  <si>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</si>
  <si>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</si>
  <si>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</si>
  <si>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</si>
  <si>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</si>
  <si>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</si>
  <si>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</si>
  <si>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</si>
  <si>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</si>
  <si>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</si>
  <si>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</si>
  <si>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</si>
  <si>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</si>
  <si>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</si>
  <si>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</si>
  <si>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</si>
  <si>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</si>
  <si>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</si>
  <si>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</si>
  <si>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</si>
  <si>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</si>
  <si>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</si>
  <si>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</si>
  <si>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</si>
  <si>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</si>
  <si>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</si>
  <si>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</si>
  <si>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</si>
  <si>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</si>
  <si>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</si>
  <si>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</si>
  <si>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</si>
  <si>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</si>
  <si>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</si>
  <si>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</si>
  <si>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</si>
  <si>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</si>
  <si>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</si>
  <si>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</si>
  <si>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</si>
  <si>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</si>
  <si>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</si>
  <si>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</si>
  <si>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</si>
  <si>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</si>
  <si>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</si>
  <si>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</si>
  <si>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</si>
  <si>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</si>
  <si>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</si>
  <si>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</si>
  <si>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</si>
  <si>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</si>
  <si>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</si>
  <si>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</si>
  <si>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</si>
  <si>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</si>
  <si>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</si>
  <si>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</si>
  <si>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</si>
  <si>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</si>
  <si>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</si>
  <si>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</si>
  <si>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</si>
  <si>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</si>
  <si>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</si>
  <si>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</si>
  <si>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</si>
  <si>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</si>
  <si>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</si>
  <si>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</si>
  <si>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</si>
  <si>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</si>
  <si>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</si>
  <si>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</si>
  <si>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</si>
  <si>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</si>
  <si>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</si>
  <si>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</si>
  <si>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</si>
  <si>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</si>
  <si>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</si>
  <si>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</si>
  <si>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</si>
  <si>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</si>
  <si>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</si>
  <si>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</si>
  <si>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</si>
  <si>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</si>
  <si>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</si>
  <si>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</si>
  <si>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</si>
  <si>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</si>
  <si>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</si>
  <si>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</si>
  <si>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</si>
  <si>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</si>
  <si>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</si>
  <si>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</si>
  <si>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</si>
  <si>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</si>
  <si>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</si>
  <si>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</si>
  <si>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</si>
  <si>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</si>
  <si>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</si>
  <si>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</si>
  <si>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</si>
  <si>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</si>
  <si>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</si>
  <si>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</si>
  <si>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</si>
  <si>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</si>
  <si>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</si>
  <si>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</si>
  <si>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</si>
  <si>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</si>
  <si>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</si>
  <si>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</si>
  <si>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</si>
  <si>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</si>
  <si>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</si>
  <si>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</si>
  <si>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</si>
  <si>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</si>
  <si>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</si>
  <si>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</si>
  <si>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</si>
  <si>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</si>
  <si>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</si>
  <si>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</si>
  <si>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</si>
  <si>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</si>
  <si>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</si>
  <si>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</si>
  <si>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</si>
  <si>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</si>
  <si>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</si>
  <si>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</si>
  <si>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</si>
  <si>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</si>
  <si>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</si>
  <si>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</si>
  <si>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</si>
  <si>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</si>
  <si>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</si>
  <si>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</si>
  <si>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</si>
  <si>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</si>
  <si>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</si>
  <si>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</si>
  <si>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</si>
  <si>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</si>
  <si>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</si>
  <si>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</si>
  <si>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</si>
  <si>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</si>
  <si>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</si>
  <si>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</si>
  <si>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</si>
  <si>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</si>
  <si>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</si>
  <si>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</si>
  <si>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</si>
  <si>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</si>
  <si>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</si>
  <si>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</si>
  <si>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</si>
  <si>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</si>
  <si>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</si>
  <si>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</si>
  <si>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</si>
  <si>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</si>
  <si>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</si>
  <si>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</si>
  <si>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</si>
  <si>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</si>
  <si>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</si>
  <si>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</si>
  <si>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</si>
  <si>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</si>
  <si>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</si>
  <si>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</si>
  <si>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</si>
  <si>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</si>
  <si>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</si>
  <si>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</si>
  <si>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</si>
  <si>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</si>
  <si>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</si>
  <si>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</si>
  <si>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</si>
  <si>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</si>
  <si>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</si>
  <si>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</si>
  <si>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</si>
  <si>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</si>
  <si>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</si>
  <si>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</si>
  <si>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</si>
  <si>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</si>
  <si>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</si>
  <si>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</si>
  <si>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</si>
  <si>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</si>
  <si>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</si>
  <si>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</si>
  <si>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</si>
  <si>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</si>
  <si>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</si>
  <si>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</si>
  <si>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</si>
  <si>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</si>
  <si>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</si>
  <si>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</si>
  <si>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</si>
  <si>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</si>
  <si>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</si>
  <si>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</si>
  <si>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</si>
  <si>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</si>
  <si>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</si>
  <si>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</si>
  <si>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</si>
  <si>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</si>
  <si>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</si>
  <si>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</si>
  <si>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</si>
  <si>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</si>
  <si>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</si>
  <si>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</si>
  <si>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</si>
  <si>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</si>
  <si>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</si>
  <si>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</si>
  <si>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</si>
  <si>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</si>
  <si>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</si>
  <si>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</si>
  <si>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</si>
  <si>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</si>
  <si>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</si>
  <si>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</si>
  <si>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</si>
  <si>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</si>
  <si>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</si>
  <si>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</si>
  <si>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</si>
  <si>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</si>
  <si>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</si>
  <si>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</si>
  <si>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</si>
  <si>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</si>
  <si>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</si>
  <si>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</si>
  <si>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</si>
  <si>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</si>
  <si>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</si>
  <si>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</si>
  <si>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</si>
  <si>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</si>
  <si>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</si>
  <si>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</si>
  <si>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</si>
  <si>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</si>
  <si>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</si>
  <si>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</si>
  <si>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</si>
  <si>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</si>
  <si>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</si>
  <si>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</si>
  <si>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</si>
  <si>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</si>
  <si>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</si>
  <si>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</si>
  <si>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</si>
  <si>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</si>
  <si>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</si>
  <si>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</si>
  <si>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</si>
  <si>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</si>
  <si>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</si>
  <si>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</si>
  <si>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</si>
  <si>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</si>
  <si>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</si>
  <si>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</si>
  <si>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</si>
  <si>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</si>
  <si>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</si>
  <si>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</si>
  <si>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</si>
  <si>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</si>
  <si>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</si>
  <si>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</si>
  <si>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</si>
  <si>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</si>
  <si>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</si>
  <si>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</si>
  <si>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</si>
  <si>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</si>
  <si>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</si>
  <si>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</si>
  <si>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</si>
  <si>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</si>
  <si>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</si>
  <si>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</si>
  <si>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</si>
  <si>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</si>
  <si>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</si>
  <si>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</si>
  <si>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</si>
  <si>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</si>
  <si>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</si>
  <si>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</si>
  <si>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</si>
  <si>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</si>
  <si>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</si>
  <si>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</si>
  <si>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</si>
  <si>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</si>
  <si>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</si>
  <si>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</si>
  <si>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</si>
  <si>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</si>
  <si>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</si>
  <si>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</si>
  <si>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</si>
  <si>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</si>
  <si>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</si>
  <si>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</si>
  <si>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</si>
  <si>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</si>
  <si>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</si>
  <si>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</si>
  <si>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</si>
  <si>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</si>
  <si>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</si>
  <si>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</si>
  <si>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</si>
  <si>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</si>
  <si>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</si>
  <si>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</si>
  <si>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</si>
  <si>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</si>
  <si>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</si>
  <si>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</si>
  <si>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</si>
  <si>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</si>
  <si>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</si>
  <si>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</si>
  <si>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</si>
  <si>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</si>
  <si>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</si>
  <si>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</si>
  <si>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</si>
  <si>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</si>
  <si>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</si>
  <si>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</si>
  <si>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</si>
  <si>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</si>
  <si>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</si>
  <si>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</si>
  <si>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</si>
  <si>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</si>
  <si>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</si>
  <si>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</si>
  <si>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</si>
  <si>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</si>
  <si>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</si>
  <si>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</si>
  <si>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</si>
  <si>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</si>
  <si>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</si>
  <si>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</si>
  <si>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</si>
  <si>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</si>
  <si>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</si>
  <si>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</si>
  <si>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</si>
  <si>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</si>
  <si>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</si>
  <si>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</si>
  <si>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</si>
  <si>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</si>
  <si>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</si>
  <si>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</si>
  <si>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</si>
  <si>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</si>
  <si>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</si>
  <si>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</si>
  <si>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</si>
  <si>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</si>
  <si>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</si>
  <si>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</si>
  <si>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</si>
  <si>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</si>
  <si>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</si>
  <si>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</si>
  <si>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</si>
  <si>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</si>
  <si>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</si>
  <si>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</si>
  <si>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</si>
  <si>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</si>
  <si>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</si>
  <si>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</si>
  <si>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</si>
  <si>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</si>
  <si>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</si>
  <si>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</si>
  <si>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</si>
  <si>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</si>
  <si>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</si>
  <si>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</si>
  <si>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</si>
  <si>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</si>
  <si>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</si>
  <si>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</si>
  <si>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</si>
  <si>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</si>
  <si>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</si>
  <si>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</si>
  <si>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</si>
  <si>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</si>
  <si>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</si>
  <si>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</si>
  <si>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</si>
  <si>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</si>
  <si>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</si>
  <si>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</si>
  <si>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</si>
  <si>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</si>
  <si>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</si>
  <si>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</si>
  <si>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</si>
  <si>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</si>
  <si>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</si>
  <si>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</si>
  <si>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</si>
  <si>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</si>
  <si>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</si>
  <si>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</si>
  <si>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</si>
  <si>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</si>
  <si>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</si>
  <si>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</si>
  <si>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</si>
  <si>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</si>
  <si>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</si>
  <si>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</si>
  <si>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</si>
  <si>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</si>
  <si>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</si>
  <si>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</si>
  <si>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</si>
  <si>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</si>
  <si>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</si>
  <si>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</si>
  <si>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</si>
  <si>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</si>
  <si>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</si>
  <si>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</si>
  <si>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</si>
  <si>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</si>
  <si>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</si>
  <si>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</si>
  <si>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</si>
  <si>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</si>
  <si>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</si>
  <si>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</si>
  <si>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</si>
  <si>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</si>
  <si>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</si>
  <si>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</si>
  <si>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</si>
  <si>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</si>
  <si>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</si>
  <si>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</si>
  <si>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</si>
  <si>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</si>
  <si>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</si>
  <si>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</si>
  <si>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</si>
  <si>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</si>
  <si>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</si>
  <si>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</si>
  <si>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</si>
  <si>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</si>
  <si>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</si>
  <si>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</si>
  <si>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</si>
  <si>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</si>
  <si>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</si>
  <si>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</si>
  <si>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</si>
  <si>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</si>
  <si>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</si>
  <si>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</si>
  <si>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</si>
  <si>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</si>
  <si>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</si>
  <si>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</si>
  <si>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</si>
  <si>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</si>
  <si>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</si>
  <si>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</si>
  <si>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</si>
  <si>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</si>
  <si>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</si>
  <si>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</si>
  <si>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</si>
  <si>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</si>
  <si>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</si>
  <si>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</si>
  <si>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</si>
  <si>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</si>
  <si>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</si>
  <si>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</si>
  <si>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</si>
  <si>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</si>
  <si>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</si>
  <si>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</si>
  <si>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</si>
  <si>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</si>
  <si>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</si>
  <si>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</si>
  <si>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</si>
  <si>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</si>
  <si>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</si>
  <si>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</si>
  <si>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</si>
  <si>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</si>
  <si>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</si>
  <si>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</si>
  <si>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</si>
  <si>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</si>
  <si>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</si>
  <si>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</si>
  <si>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</si>
  <si>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</si>
  <si>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</si>
  <si>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</si>
  <si>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</si>
  <si>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</si>
  <si>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</si>
  <si>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</si>
  <si>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</si>
  <si>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</si>
  <si>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</si>
  <si>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</si>
  <si>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</si>
  <si>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</si>
  <si>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</si>
  <si>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</si>
  <si>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</si>
  <si>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</si>
  <si>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</si>
  <si>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</si>
  <si>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</si>
  <si>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</si>
  <si>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</si>
  <si>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</si>
  <si>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</si>
  <si>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</si>
  <si>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</si>
  <si>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</si>
  <si>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</si>
  <si>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</si>
  <si>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</si>
  <si>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</si>
  <si>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</si>
  <si>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</si>
  <si>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</si>
  <si>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</si>
  <si>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</si>
  <si>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</si>
  <si>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</si>
  <si>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</si>
  <si>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</si>
  <si>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</si>
  <si>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</si>
  <si>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</si>
  <si>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</si>
  <si>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</si>
  <si>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</si>
  <si>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</si>
  <si>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</si>
  <si>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</si>
  <si>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</si>
  <si>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</si>
  <si>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</si>
  <si>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</si>
  <si>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</si>
  <si>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</si>
  <si>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</si>
  <si>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</si>
  <si>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</si>
  <si>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</si>
  <si>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</si>
  <si>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</si>
  <si>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</si>
  <si>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</si>
  <si>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</si>
  <si>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</si>
  <si>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</si>
  <si>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</si>
  <si>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</si>
  <si>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</si>
  <si>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</si>
  <si>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</si>
  <si>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</si>
  <si>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</si>
  <si>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</si>
  <si>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</si>
  <si>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</si>
  <si>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</si>
  <si>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</si>
  <si>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</si>
  <si>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</si>
  <si>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</si>
  <si>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</si>
  <si>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</si>
  <si>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</si>
  <si>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</si>
  <si>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</si>
  <si>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</si>
  <si>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</si>
  <si>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</si>
  <si>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</si>
  <si>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</si>
  <si>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</si>
  <si>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</si>
  <si>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</si>
  <si>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</si>
  <si>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</si>
  <si>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</si>
  <si>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</si>
  <si>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</si>
  <si>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</si>
  <si>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</si>
  <si>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</si>
  <si>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</si>
  <si>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</si>
  <si>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</si>
  <si>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</si>
  <si>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</si>
  <si>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</si>
  <si>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</si>
  <si>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</si>
  <si>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</si>
  <si>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</si>
  <si>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</si>
  <si>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</si>
  <si>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</si>
  <si>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</si>
  <si>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</si>
  <si>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</si>
  <si>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</si>
  <si>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</si>
  <si>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</si>
  <si>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</si>
  <si>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</si>
  <si>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</si>
  <si>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</si>
  <si>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</si>
  <si>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</si>
  <si>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</si>
  <si>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</si>
  <si>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</si>
  <si>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</si>
  <si>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</si>
  <si>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</si>
  <si>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</si>
  <si>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</si>
  <si>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</si>
  <si>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</si>
  <si>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</si>
  <si>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</si>
  <si>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</si>
  <si>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</si>
  <si>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</si>
  <si>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</si>
  <si>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</si>
  <si>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</si>
  <si>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</si>
  <si>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</si>
  <si>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</si>
  <si>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</si>
  <si>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</si>
  <si>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</si>
  <si>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</si>
  <si>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</si>
  <si>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</si>
  <si>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</si>
  <si>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</si>
  <si>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</si>
  <si>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</si>
  <si>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</si>
  <si>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</si>
  <si>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</si>
  <si>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</si>
  <si>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</si>
  <si>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</si>
  <si>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</si>
  <si>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</si>
  <si>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</si>
  <si>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</si>
  <si>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</si>
  <si>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</si>
  <si>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</si>
  <si>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</si>
  <si>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</si>
  <si>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</si>
  <si>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</si>
  <si>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</si>
  <si>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</si>
  <si>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</si>
  <si>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</si>
  <si>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</si>
  <si>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</si>
  <si>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</si>
  <si>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</si>
  <si>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</si>
  <si>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</si>
  <si>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</si>
  <si>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</si>
  <si>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</si>
  <si>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</si>
  <si>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</si>
  <si>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</si>
  <si>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</si>
  <si>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</si>
  <si>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</si>
  <si>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</si>
  <si>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</si>
  <si>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</si>
  <si>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</si>
  <si>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</si>
  <si>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</si>
  <si>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</si>
  <si>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</si>
  <si>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</si>
  <si>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</si>
  <si>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</si>
  <si>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</si>
  <si>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</si>
  <si>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</si>
  <si>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</si>
  <si>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</si>
  <si>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</si>
  <si>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</si>
  <si>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</si>
  <si>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</si>
  <si>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</si>
  <si>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</si>
  <si>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</si>
  <si>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</si>
  <si>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</si>
  <si>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</si>
  <si>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</si>
  <si>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</si>
  <si>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</si>
  <si>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</si>
  <si>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</si>
  <si>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</si>
  <si>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</si>
  <si>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</si>
  <si>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</si>
  <si>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</si>
  <si>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</si>
  <si>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</si>
  <si>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</si>
  <si>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</si>
  <si>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</si>
  <si>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</si>
  <si>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</si>
  <si>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</si>
  <si>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</si>
  <si>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</si>
  <si>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</si>
  <si>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</si>
  <si>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</si>
  <si>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</si>
  <si>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</si>
  <si>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</si>
  <si>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</si>
  <si>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</si>
  <si>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</si>
  <si>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</si>
  <si>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</si>
  <si>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</si>
  <si>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</si>
  <si>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</si>
  <si>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</si>
  <si>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</si>
  <si>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</si>
  <si>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</si>
  <si>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</si>
  <si>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</si>
  <si>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</si>
  <si>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</si>
  <si>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</si>
  <si>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</si>
  <si>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</si>
  <si>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</si>
  <si>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</si>
  <si>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</si>
  <si>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</si>
  <si>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</si>
  <si>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</si>
  <si>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</si>
  <si>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</si>
  <si>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</si>
  <si>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</si>
  <si>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</si>
  <si>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</si>
  <si>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</si>
  <si>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</si>
  <si>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</si>
  <si>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</si>
  <si>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</si>
  <si>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</si>
  <si>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</si>
  <si>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</si>
  <si>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</si>
  <si>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</si>
  <si>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</si>
  <si>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</si>
  <si>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</si>
  <si>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</si>
  <si>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</si>
  <si>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</si>
  <si>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</si>
  <si>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</si>
  <si>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</si>
  <si>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</si>
  <si>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</si>
  <si>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</si>
  <si>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</si>
  <si>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</si>
  <si>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</si>
  <si>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</si>
  <si>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</si>
  <si>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</si>
  <si>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</si>
  <si>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</si>
  <si>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</si>
  <si>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</si>
  <si>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</si>
  <si>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</si>
  <si>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</si>
  <si>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</si>
  <si>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</si>
  <si>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</si>
  <si>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</si>
  <si>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</si>
  <si>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</si>
  <si>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</si>
  <si>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</si>
  <si>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</si>
  <si>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</si>
  <si>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</si>
  <si>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</si>
  <si>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</si>
  <si>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</si>
  <si>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</si>
  <si>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</si>
  <si>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</si>
  <si>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</si>
  <si>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</si>
  <si>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</si>
  <si>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</si>
  <si>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</si>
  <si>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</si>
  <si>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</si>
  <si>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</si>
  <si>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</si>
  <si>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</si>
  <si>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</si>
  <si>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</si>
  <si>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</si>
  <si>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</si>
  <si>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</si>
  <si>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</si>
  <si>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</si>
  <si>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</si>
  <si>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</si>
  <si>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</si>
  <si>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</si>
  <si>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</si>
  <si>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</si>
  <si>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</si>
  <si>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</si>
  <si>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</si>
  <si>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</si>
  <si>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</si>
  <si>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</si>
  <si>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</si>
  <si>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</si>
  <si>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</si>
  <si>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</si>
  <si>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</si>
  <si>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</si>
  <si>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</si>
  <si>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</si>
  <si>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</si>
  <si>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</si>
  <si>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</si>
  <si>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</si>
  <si>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</si>
  <si>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</si>
  <si>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</si>
  <si>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</si>
  <si>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</si>
  <si>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</si>
  <si>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</si>
  <si>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</si>
  <si>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</si>
  <si>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</si>
  <si>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</si>
  <si>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</si>
  <si>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</si>
  <si>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</si>
  <si>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</si>
  <si>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</si>
  <si>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</si>
  <si>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</si>
  <si>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</si>
  <si>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</si>
  <si>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</si>
  <si>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</si>
  <si>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</si>
  <si>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</si>
  <si>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</si>
  <si>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</si>
  <si>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</si>
  <si>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</si>
  <si>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</si>
  <si>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</si>
  <si>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</si>
  <si>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</si>
  <si>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</si>
  <si>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</si>
  <si>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</si>
  <si>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</si>
  <si>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</si>
  <si>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</si>
  <si>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</si>
  <si>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</si>
  <si>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</si>
  <si>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</si>
  <si>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</si>
  <si>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</si>
  <si>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</si>
  <si>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</si>
  <si>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</si>
  <si>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</si>
  <si>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</si>
  <si>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</si>
  <si>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</si>
  <si>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</si>
  <si>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</si>
  <si>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</si>
  <si>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</si>
  <si>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</si>
  <si>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</si>
  <si>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</si>
  <si>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</si>
  <si>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</si>
  <si>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</si>
  <si>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</si>
  <si>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</si>
  <si>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</si>
  <si>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</si>
  <si>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</si>
  <si>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</si>
  <si>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</si>
  <si>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</si>
  <si>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</si>
  <si>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</si>
  <si>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</si>
  <si>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</si>
  <si>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</si>
  <si>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</si>
  <si>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</si>
  <si>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</si>
  <si>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</si>
  <si>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</si>
  <si>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</si>
  <si>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</si>
  <si>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</si>
  <si>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</si>
  <si>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</si>
  <si>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</si>
  <si>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</si>
  <si>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</si>
  <si>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</si>
  <si>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</si>
  <si>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</si>
  <si>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</si>
  <si>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</si>
  <si>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</si>
  <si>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</si>
  <si>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</si>
  <si>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</si>
  <si>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</si>
  <si>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</si>
  <si>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</si>
  <si>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</si>
  <si>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</si>
  <si>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</si>
  <si>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</si>
  <si>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</si>
  <si>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</si>
  <si>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</si>
  <si>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</si>
  <si>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</si>
  <si>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</si>
  <si>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</si>
  <si>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</si>
  <si>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</si>
  <si>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</si>
  <si>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</si>
  <si>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</si>
  <si>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</si>
  <si>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</si>
  <si>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</si>
  <si>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</si>
  <si>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</si>
  <si>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</si>
  <si>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</si>
  <si>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</si>
  <si>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</si>
  <si>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</si>
  <si>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</si>
  <si>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</si>
  <si>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</si>
  <si>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</si>
  <si>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</si>
  <si>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</si>
  <si>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</si>
  <si>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</si>
  <si>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</si>
  <si>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</si>
  <si>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</si>
  <si>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</si>
  <si>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</si>
  <si>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</si>
  <si>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</si>
  <si>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</si>
  <si>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</si>
  <si>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</si>
  <si>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</si>
  <si>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</si>
  <si>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</si>
  <si>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</si>
  <si>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</si>
  <si>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</si>
  <si>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</si>
  <si>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</si>
  <si>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</si>
  <si>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</si>
  <si>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</si>
  <si>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</si>
  <si>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</si>
  <si>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</si>
  <si>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</si>
  <si>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</si>
  <si>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</si>
  <si>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</si>
  <si>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</si>
  <si>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</si>
  <si>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</si>
  <si>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</si>
  <si>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</si>
  <si>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</si>
  <si>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</si>
  <si>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</si>
  <si>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</si>
  <si>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</si>
  <si>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</si>
  <si>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</si>
  <si>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</si>
  <si>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</si>
  <si>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</si>
  <si>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</si>
  <si>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</si>
  <si>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</si>
  <si>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</si>
  <si>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</si>
  <si>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</si>
  <si>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</si>
  <si>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</si>
  <si>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</si>
  <si>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</si>
  <si>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</si>
  <si>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</si>
  <si>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</si>
  <si>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</si>
  <si>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</si>
  <si>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</si>
  <si>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</si>
  <si>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</si>
  <si>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</si>
  <si>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</si>
  <si>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</si>
  <si>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</si>
  <si>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</si>
  <si>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</si>
  <si>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</si>
  <si>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</si>
  <si>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</si>
  <si>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</si>
  <si>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</si>
  <si>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</si>
  <si>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</si>
  <si>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</si>
  <si>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</si>
  <si>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</si>
  <si>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</si>
  <si>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</si>
  <si>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</si>
  <si>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</si>
  <si>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</si>
  <si>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</si>
  <si>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</si>
  <si>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</si>
  <si>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</si>
  <si>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</si>
  <si>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</si>
  <si>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</si>
  <si>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</si>
  <si>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</si>
  <si>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</si>
  <si>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</si>
  <si>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</si>
  <si>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</si>
  <si>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</si>
  <si>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</si>
  <si>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</si>
  <si>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</si>
  <si>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</si>
  <si>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</si>
  <si>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</si>
  <si>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</si>
  <si>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</si>
  <si>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</si>
  <si>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</si>
  <si>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</si>
  <si>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</si>
  <si>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</si>
  <si>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</si>
  <si>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</si>
  <si>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</si>
  <si>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</si>
  <si>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</si>
  <si>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</si>
  <si>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</si>
  <si>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</si>
  <si>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</si>
  <si>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</si>
  <si>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</si>
  <si>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</si>
  <si>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</si>
  <si>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</si>
  <si>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</si>
  <si>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</si>
  <si>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</si>
  <si>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</si>
  <si>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</si>
  <si>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</si>
  <si>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</si>
  <si>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</si>
  <si>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</si>
  <si>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</si>
  <si>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</si>
  <si>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</si>
  <si>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</si>
  <si>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</si>
  <si>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</si>
  <si>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</si>
  <si>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</si>
  <si>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</si>
  <si>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</si>
  <si>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</si>
  <si>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</si>
  <si>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</si>
  <si>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</si>
  <si>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</si>
  <si>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</si>
  <si>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</si>
  <si>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</si>
  <si>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</si>
  <si>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</si>
  <si>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</si>
  <si>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</si>
  <si>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</si>
  <si>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</si>
  <si>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</si>
  <si>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</si>
  <si>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</si>
  <si>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</si>
  <si>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</si>
  <si>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</si>
  <si>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</si>
  <si>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</si>
  <si>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</si>
  <si>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</si>
  <si>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</si>
  <si>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</si>
  <si>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</si>
  <si>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</si>
  <si>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</si>
  <si>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</si>
  <si>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</si>
  <si>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</si>
  <si>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</si>
  <si>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</si>
  <si>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</si>
  <si>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</si>
  <si>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</si>
  <si>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</si>
  <si>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</si>
  <si>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</si>
  <si>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</si>
  <si>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</si>
  <si>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</si>
  <si>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</si>
  <si>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</si>
  <si>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</si>
  <si>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</si>
  <si>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</si>
  <si>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</si>
  <si>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</si>
  <si>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</si>
  <si>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</si>
  <si>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</si>
  <si>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</si>
  <si>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</si>
  <si>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</si>
  <si>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</si>
  <si>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</si>
  <si>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</si>
  <si>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</si>
  <si>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</si>
  <si>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</si>
  <si>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</si>
  <si>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</si>
  <si>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</si>
  <si>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</si>
  <si>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</si>
  <si>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</si>
  <si>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</si>
  <si>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</si>
  <si>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</si>
  <si>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</si>
  <si>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</si>
  <si>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</si>
  <si>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</si>
  <si>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</si>
  <si>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</si>
  <si>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</si>
  <si>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</si>
  <si>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</si>
  <si>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</si>
  <si>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</si>
  <si>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</si>
  <si>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</si>
  <si>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</si>
  <si>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</si>
  <si>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</si>
  <si>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</si>
  <si>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</si>
  <si>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</si>
  <si>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</si>
  <si>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</si>
  <si>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</si>
  <si>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</si>
  <si>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</si>
  <si>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</si>
  <si>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</si>
  <si>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</si>
  <si>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</si>
  <si>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</si>
  <si>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</si>
  <si>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</si>
  <si>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</si>
  <si>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</si>
  <si>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</si>
  <si>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</si>
  <si>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</si>
  <si>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</si>
  <si>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</si>
  <si>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</si>
  <si>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</si>
  <si>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</si>
  <si>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</si>
  <si>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</si>
  <si>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</si>
  <si>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</si>
  <si>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</si>
  <si>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</si>
  <si>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</si>
  <si>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</si>
  <si>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</si>
  <si>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</si>
  <si>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</si>
  <si>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</si>
  <si>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</si>
  <si>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</si>
  <si>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</si>
  <si>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</si>
  <si>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</si>
  <si>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</si>
  <si>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</si>
  <si>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</si>
  <si>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</si>
  <si>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</si>
  <si>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</si>
  <si>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</si>
  <si>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</si>
  <si>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</si>
  <si>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</si>
  <si>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</si>
  <si>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</si>
  <si>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</si>
  <si>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</si>
  <si>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</si>
  <si>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</si>
  <si>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</si>
  <si>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</si>
  <si>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</si>
  <si>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</si>
  <si>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</si>
  <si>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</si>
  <si>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</si>
  <si>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</si>
  <si>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</si>
  <si>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</si>
  <si>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</si>
  <si>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</si>
  <si>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</si>
  <si>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</si>
  <si>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</si>
  <si>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</si>
  <si>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</si>
  <si>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</si>
  <si>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</si>
  <si>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</si>
  <si>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</si>
  <si>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</si>
  <si>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</si>
  <si>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</si>
  <si>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</si>
  <si>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</si>
  <si>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</si>
  <si>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</si>
  <si>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</si>
  <si>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</si>
  <si>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</si>
  <si>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</si>
  <si>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</si>
  <si>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</si>
  <si>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</si>
  <si>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</si>
  <si>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</si>
  <si>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</si>
  <si>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</si>
  <si>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</si>
  <si>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</si>
  <si>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</si>
  <si>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</si>
  <si>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</si>
  <si>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</si>
  <si>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</si>
  <si>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</si>
  <si>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</si>
  <si>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</si>
  <si>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</si>
  <si>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</si>
  <si>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</si>
  <si>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</si>
  <si>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</si>
  <si>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</si>
  <si>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</si>
  <si>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</si>
  <si>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</si>
  <si>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</si>
  <si>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</si>
  <si>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</si>
  <si>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</si>
  <si>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</si>
  <si>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</si>
  <si>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</si>
  <si>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</si>
  <si>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</si>
  <si>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</si>
  <si>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</si>
  <si>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</si>
  <si>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</si>
  <si>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</si>
  <si>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</si>
  <si>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</si>
  <si>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</si>
  <si>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</si>
  <si>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</si>
  <si>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</si>
  <si>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</si>
  <si>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</si>
  <si>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</si>
  <si>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</si>
  <si>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</si>
  <si>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</si>
  <si>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</si>
  <si>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</si>
  <si>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</si>
  <si>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</si>
  <si>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</si>
  <si>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</si>
  <si>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</si>
  <si>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</si>
  <si>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</si>
  <si>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</si>
  <si>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</si>
  <si>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</si>
  <si>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</si>
  <si>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</si>
  <si>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</si>
  <si>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</si>
  <si>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</si>
  <si>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</si>
  <si>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</si>
  <si>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</si>
  <si>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</si>
  <si>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</si>
  <si>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</si>
  <si>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</si>
  <si>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</si>
  <si>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</si>
  <si>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</si>
  <si>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</si>
  <si>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</si>
  <si>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</si>
  <si>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</si>
  <si>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</si>
  <si>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</si>
  <si>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</si>
  <si>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</si>
  <si>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</si>
  <si>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</si>
  <si>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</si>
  <si>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</si>
  <si>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</si>
  <si>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</si>
  <si>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</si>
  <si>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</si>
  <si>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</si>
  <si>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</si>
  <si>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</si>
  <si>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</si>
  <si>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</si>
  <si>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</si>
  <si>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</si>
  <si>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</si>
  <si>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</si>
  <si>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</si>
  <si>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</si>
  <si>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</si>
  <si>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</si>
  <si>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</si>
  <si>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</si>
  <si>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</si>
  <si>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</si>
  <si>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</si>
  <si>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</si>
  <si>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</si>
  <si>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</si>
  <si>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</si>
  <si>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</si>
  <si>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</si>
  <si>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</si>
  <si>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</si>
  <si>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</si>
  <si>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</si>
  <si>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</si>
  <si>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</si>
  <si>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</si>
  <si>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</si>
  <si>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</si>
  <si>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</si>
  <si>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</si>
  <si>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</si>
  <si>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</si>
  <si>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</si>
  <si>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</si>
  <si>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</si>
  <si>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</si>
  <si>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</si>
  <si>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</si>
  <si>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</si>
  <si>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</si>
  <si>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</si>
  <si>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</si>
  <si>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</si>
  <si>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</si>
  <si>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</si>
  <si>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</si>
  <si>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</si>
  <si>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</si>
  <si>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</si>
  <si>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</si>
  <si>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</si>
  <si>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</si>
  <si>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</si>
  <si>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</si>
  <si>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</si>
  <si>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</si>
  <si>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</si>
  <si>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</si>
  <si>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</si>
  <si>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</si>
  <si>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</si>
  <si>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</si>
  <si>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</si>
  <si>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</si>
  <si>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</si>
  <si>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</si>
  <si>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</si>
  <si>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</si>
  <si>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</si>
  <si>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</si>
  <si>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</si>
  <si>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</si>
  <si>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</si>
  <si>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</si>
  <si>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</si>
  <si>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</si>
  <si>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</si>
  <si>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</si>
  <si>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</si>
  <si>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</si>
  <si>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</si>
  <si>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</si>
  <si>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</si>
  <si>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</si>
  <si>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</si>
  <si>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</si>
  <si>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</si>
  <si>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</si>
  <si>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</si>
  <si>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</si>
  <si>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</si>
  <si>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</si>
  <si>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</si>
  <si>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</si>
  <si>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</si>
  <si>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</si>
  <si>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</si>
  <si>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</si>
  <si>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</si>
  <si>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</si>
  <si>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</si>
  <si>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</si>
  <si>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</si>
  <si>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</si>
  <si>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</si>
  <si>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</si>
  <si>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</si>
  <si>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</si>
  <si>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</si>
  <si>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</si>
  <si>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</si>
  <si>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</si>
  <si>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</si>
  <si>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</si>
  <si>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</si>
  <si>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</si>
  <si>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</si>
  <si>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</si>
  <si>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</si>
  <si>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</si>
  <si>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</si>
  <si>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</si>
  <si>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</si>
  <si>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</si>
  <si>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</si>
  <si>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</si>
  <si>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</si>
  <si>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</si>
  <si>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</si>
  <si>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</si>
  <si>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</si>
  <si>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</si>
  <si>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</si>
  <si>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</si>
  <si>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</si>
  <si>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</si>
  <si>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</si>
  <si>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</si>
  <si>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</si>
  <si>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</si>
  <si>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</si>
  <si>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</si>
  <si>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</si>
  <si>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</si>
  <si>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</si>
  <si>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</si>
  <si>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</si>
  <si>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</si>
  <si>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</si>
  <si>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</si>
  <si>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</si>
  <si>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</si>
  <si>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</si>
  <si>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</si>
  <si>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</si>
  <si>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</si>
  <si>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</si>
  <si>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</si>
  <si>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</si>
  <si>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</si>
  <si>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</si>
  <si>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</si>
  <si>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</si>
  <si>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</si>
  <si>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</si>
  <si>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</si>
  <si>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</si>
  <si>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</si>
  <si>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</si>
  <si>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</si>
  <si>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</si>
  <si>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</si>
  <si>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</si>
  <si>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</si>
  <si>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</si>
  <si>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</si>
  <si>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</si>
  <si>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</si>
  <si>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</si>
  <si>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</si>
  <si>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</si>
  <si>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</si>
  <si>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</si>
  <si>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</si>
  <si>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</si>
  <si>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</si>
  <si>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</si>
  <si>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</si>
  <si>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</si>
  <si>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</si>
  <si>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</si>
  <si>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</si>
  <si>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</si>
  <si>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</si>
  <si>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</si>
  <si>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</si>
  <si>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</si>
  <si>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</si>
  <si>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</si>
  <si>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</si>
  <si>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</si>
  <si>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</si>
  <si>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</si>
  <si>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</si>
  <si>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</si>
  <si>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</si>
  <si>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</si>
  <si>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</si>
  <si>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</si>
  <si>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</si>
  <si>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</si>
  <si>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</si>
  <si>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</si>
  <si>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</si>
  <si>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</si>
  <si>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</si>
  <si>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</si>
  <si>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</si>
  <si>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</si>
  <si>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</si>
  <si>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</si>
  <si>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</si>
  <si>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</si>
  <si>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</si>
  <si>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</si>
  <si>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</si>
  <si>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</si>
  <si>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</si>
  <si>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</si>
  <si>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</si>
  <si>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</si>
  <si>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</si>
  <si>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</si>
  <si>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</si>
  <si>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</si>
  <si>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</si>
  <si>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</si>
  <si>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</si>
  <si>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</si>
  <si>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</si>
  <si>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</si>
  <si>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</si>
  <si>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</si>
  <si>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</si>
  <si>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</si>
  <si>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</si>
  <si>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</si>
  <si>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</si>
  <si>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</si>
  <si>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</si>
  <si>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</si>
  <si>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</si>
  <si>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</si>
  <si>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</si>
  <si>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</si>
  <si>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</si>
  <si>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</si>
  <si>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</si>
  <si>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</si>
  <si>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</si>
  <si>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</si>
  <si>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</si>
  <si>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</si>
  <si>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</si>
  <si>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</si>
  <si>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</si>
  <si>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</si>
  <si>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</si>
  <si>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</si>
  <si>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</si>
  <si>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</si>
  <si>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</si>
  <si>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</si>
  <si>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</si>
  <si>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</si>
  <si>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</si>
  <si>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</si>
  <si>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</si>
  <si>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</si>
  <si>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</si>
  <si>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</si>
  <si>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</si>
  <si>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</si>
  <si>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</si>
  <si>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</si>
  <si>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</si>
  <si>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</si>
  <si>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</si>
  <si>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</si>
  <si>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</si>
  <si>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</si>
  <si>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</si>
  <si>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</si>
  <si>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</si>
  <si>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</si>
  <si>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</si>
  <si>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</si>
  <si>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</si>
  <si>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</si>
  <si>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</si>
  <si>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</si>
  <si>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</si>
  <si>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</si>
  <si>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</si>
  <si>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</si>
  <si>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</si>
  <si>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</si>
  <si>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</si>
  <si>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</si>
  <si>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</si>
  <si>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</si>
  <si>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</si>
  <si>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</si>
  <si>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</si>
  <si>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</si>
  <si>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</si>
  <si>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</si>
  <si>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</si>
  <si>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</si>
  <si>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</si>
  <si>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</si>
  <si>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</si>
  <si>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</si>
  <si>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</si>
  <si>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</si>
  <si>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</si>
  <si>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</si>
  <si>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</si>
  <si>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</si>
  <si>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</si>
  <si>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</si>
  <si>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</si>
  <si>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</si>
  <si>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</si>
  <si>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</si>
  <si>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</si>
  <si>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</si>
  <si>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</si>
  <si>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</si>
  <si>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</si>
  <si>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</si>
  <si>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</si>
  <si>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</si>
  <si>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</si>
  <si>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</si>
  <si>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</si>
  <si>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</si>
  <si>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</si>
  <si>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</si>
  <si>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</si>
  <si>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</si>
  <si>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</si>
  <si>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</si>
  <si>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</si>
  <si>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</si>
  <si>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</si>
  <si>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</si>
  <si>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</si>
  <si>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</si>
  <si>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</si>
  <si>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</si>
  <si>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</si>
  <si>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</si>
  <si>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</si>
  <si>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</si>
  <si>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</si>
  <si>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</si>
  <si>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</si>
  <si>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</si>
  <si>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</si>
  <si>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</si>
  <si>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</si>
  <si>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</si>
  <si>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</si>
  <si>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</si>
  <si>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</si>
  <si>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</si>
  <si>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</si>
  <si>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</si>
  <si>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</si>
  <si>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</si>
  <si>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</si>
  <si>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</si>
  <si>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</si>
  <si>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</si>
  <si>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</si>
  <si>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</si>
  <si>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</si>
  <si>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</si>
  <si>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</si>
  <si>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</si>
  <si>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</si>
  <si>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</si>
  <si>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</si>
  <si>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</si>
  <si>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</si>
  <si>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</si>
  <si>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</si>
  <si>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</si>
  <si>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</si>
  <si>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</si>
  <si>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</si>
  <si>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</si>
  <si>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</si>
  <si>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</si>
  <si>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</si>
  <si>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</si>
  <si>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</si>
  <si>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</si>
  <si>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</si>
  <si>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</si>
  <si>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</si>
  <si>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</si>
  <si>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</si>
  <si>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</si>
  <si>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</si>
  <si>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</si>
  <si>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</si>
  <si>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</si>
  <si>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</si>
  <si>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</si>
  <si>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</si>
  <si>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</si>
  <si>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</si>
  <si>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</si>
  <si>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</si>
  <si>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</si>
  <si>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</si>
  <si>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</si>
  <si>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</si>
  <si>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</si>
  <si>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</si>
  <si>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</si>
  <si>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</si>
  <si>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</si>
  <si>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</si>
  <si>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</si>
  <si>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</si>
  <si>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</si>
  <si>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</si>
  <si>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</si>
  <si>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</si>
  <si>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</si>
  <si>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</si>
  <si>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</si>
  <si>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</si>
  <si>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</si>
  <si>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</si>
  <si>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</si>
  <si>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</si>
  <si>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</si>
  <si>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</si>
  <si>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</si>
  <si>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</si>
  <si>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</si>
  <si>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</si>
  <si>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</si>
  <si>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</si>
  <si>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</si>
  <si>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</si>
  <si>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</si>
  <si>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</si>
  <si>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</si>
  <si>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</si>
  <si>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</si>
  <si>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</si>
  <si>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</si>
  <si>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</si>
  <si>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</si>
  <si>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</si>
  <si>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</si>
  <si>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</si>
  <si>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</si>
  <si>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</si>
  <si>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</si>
  <si>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</si>
  <si>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</si>
  <si>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</si>
  <si>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</si>
  <si>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</si>
  <si>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</si>
  <si>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</si>
  <si>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</si>
  <si>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</si>
  <si>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</si>
  <si>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</si>
  <si>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</si>
  <si>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</si>
  <si>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</si>
  <si>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</si>
  <si>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</si>
  <si>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</si>
  <si>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</si>
  <si>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</si>
  <si>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</si>
  <si>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</si>
  <si>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</si>
  <si>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</si>
  <si>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</si>
  <si>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</si>
  <si>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</si>
  <si>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</si>
  <si>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</si>
  <si>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</si>
  <si>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</si>
  <si>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</si>
  <si>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</si>
  <si>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</si>
  <si>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</si>
  <si>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</si>
  <si>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</si>
  <si>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</si>
  <si>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</si>
  <si>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</si>
  <si>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</si>
  <si>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</si>
  <si>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</si>
  <si>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</si>
  <si>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</si>
  <si>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</si>
  <si>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</si>
  <si>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</si>
  <si>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</si>
  <si>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</si>
  <si>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</si>
  <si>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</si>
  <si>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</si>
  <si>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</si>
  <si>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</si>
  <si>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</si>
  <si>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</si>
  <si>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</si>
  <si>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</si>
  <si>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</si>
  <si>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</si>
  <si>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</si>
  <si>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</si>
  <si>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</si>
  <si>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</si>
  <si>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</si>
  <si>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</si>
  <si>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</si>
  <si>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</si>
  <si>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</si>
  <si>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</si>
  <si>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</si>
  <si>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</si>
  <si>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</si>
  <si>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</si>
  <si>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</si>
  <si>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</si>
  <si>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</si>
  <si>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</si>
  <si>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</si>
  <si>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</si>
  <si>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</si>
  <si>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</si>
  <si>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</si>
  <si>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</si>
  <si>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</si>
  <si>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</si>
  <si>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</si>
  <si>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</si>
  <si>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</si>
  <si>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</si>
  <si>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</si>
  <si>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</si>
  <si>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</si>
  <si>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</si>
  <si>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</si>
  <si>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</si>
  <si>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</si>
  <si>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</si>
  <si>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</si>
  <si>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</si>
  <si>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</si>
  <si>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</si>
  <si>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</si>
  <si>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</si>
  <si>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</si>
  <si>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</si>
  <si>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</si>
  <si>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</si>
  <si>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</si>
  <si>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</si>
  <si>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</si>
  <si>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</si>
  <si>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</si>
  <si>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</si>
  <si>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</si>
  <si>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</si>
  <si>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</si>
  <si>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</si>
  <si>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</si>
  <si>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</si>
  <si>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</si>
  <si>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</si>
  <si>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</si>
  <si>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</si>
  <si>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</si>
  <si>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</si>
  <si>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</si>
  <si>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</si>
  <si>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</si>
  <si>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</si>
  <si>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</si>
  <si>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</si>
  <si>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</si>
  <si>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</si>
  <si>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</si>
  <si>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</si>
  <si>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</si>
  <si>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</si>
  <si>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</si>
  <si>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</si>
  <si>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</si>
  <si>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</si>
  <si>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</si>
  <si>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</si>
  <si>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</si>
  <si>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</si>
  <si>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</si>
  <si>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</si>
  <si>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</si>
  <si>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</si>
  <si>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</si>
  <si>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</si>
  <si>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</si>
  <si>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</si>
  <si>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</si>
  <si>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</si>
  <si>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</si>
  <si>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</si>
  <si>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</si>
  <si>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</si>
  <si>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</si>
  <si>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</si>
  <si>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</si>
  <si>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</si>
  <si>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</si>
  <si>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</si>
  <si>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</si>
  <si>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</si>
  <si>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</si>
  <si>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</si>
  <si>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</si>
  <si>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</si>
  <si>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</si>
  <si>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</si>
  <si>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</si>
  <si>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</si>
  <si>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</si>
  <si>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</si>
  <si>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</si>
  <si>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</si>
  <si>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</si>
  <si>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</si>
  <si>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</si>
  <si>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</si>
  <si>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</si>
  <si>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</si>
  <si>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</si>
  <si>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</si>
  <si>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</si>
  <si>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</si>
  <si>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</si>
  <si>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</si>
  <si>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</si>
  <si>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</si>
  <si>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</si>
  <si>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</si>
  <si>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</si>
  <si>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</si>
  <si>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</si>
  <si>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</si>
  <si>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</si>
  <si>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</si>
  <si>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</si>
  <si>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</si>
  <si>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</si>
  <si>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</si>
  <si>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</si>
  <si>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</si>
  <si>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</si>
  <si>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</si>
  <si>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</si>
  <si>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</si>
  <si>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</si>
  <si>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</si>
  <si>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</si>
  <si>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</si>
  <si>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</si>
  <si>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</si>
  <si>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</si>
  <si>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</si>
  <si>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</si>
  <si>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</si>
  <si>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</si>
  <si>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</si>
  <si>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</si>
  <si>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</si>
  <si>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</si>
  <si>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</si>
  <si>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</si>
  <si>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</si>
  <si>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</si>
  <si>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</si>
  <si>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</si>
  <si>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</si>
  <si>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</si>
  <si>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</si>
  <si>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</si>
  <si>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</si>
  <si>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</si>
  <si>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</si>
  <si>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</si>
  <si>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</si>
  <si>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</si>
  <si>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</si>
  <si>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</si>
  <si>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</si>
  <si>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</si>
  <si>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</si>
  <si>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</si>
  <si>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</si>
  <si>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</si>
  <si>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</si>
  <si>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</si>
  <si>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</si>
  <si>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</si>
  <si>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</si>
  <si>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</si>
  <si>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</si>
  <si>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</si>
  <si>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</si>
  <si>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</si>
  <si>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</si>
  <si>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</si>
  <si>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</si>
  <si>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</si>
  <si>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</si>
  <si>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</si>
  <si>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</si>
  <si>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</si>
  <si>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</si>
  <si>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</si>
  <si>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</si>
  <si>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</si>
  <si>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</si>
  <si>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</si>
  <si>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</si>
  <si>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</si>
  <si>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</si>
  <si>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</si>
  <si>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</si>
  <si>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</si>
  <si>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</si>
  <si>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</si>
  <si>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</si>
  <si>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</si>
  <si>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</si>
  <si>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</si>
  <si>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</si>
  <si>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</si>
  <si>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</si>
  <si>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</si>
  <si>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</si>
  <si>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</si>
  <si>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</si>
  <si>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</si>
  <si>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</si>
  <si>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</si>
  <si>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</si>
  <si>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</si>
  <si>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</si>
  <si>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</si>
  <si>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</si>
  <si>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</si>
  <si>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</si>
  <si>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</si>
  <si>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</si>
  <si>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</si>
  <si>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</si>
  <si>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</si>
  <si>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</si>
  <si>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</si>
  <si>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</si>
  <si>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</si>
  <si>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</si>
  <si>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</si>
  <si>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</si>
  <si>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</si>
  <si>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</si>
  <si>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</si>
  <si>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</si>
  <si>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</si>
  <si>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</si>
  <si>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</si>
  <si>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</si>
  <si>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</si>
  <si>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</si>
  <si>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</si>
  <si>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</si>
  <si>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</si>
  <si>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</si>
  <si>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</si>
  <si>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</si>
  <si>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</si>
  <si>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</si>
  <si>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</si>
  <si>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</si>
  <si>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</si>
  <si>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</si>
  <si>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</si>
  <si>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</si>
  <si>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</si>
  <si>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</si>
  <si>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</si>
  <si>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</si>
  <si>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</si>
  <si>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</si>
  <si>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</si>
  <si>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</si>
  <si>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</si>
  <si>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</si>
  <si>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</si>
  <si>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</si>
  <si>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</si>
  <si>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</si>
  <si>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</si>
  <si>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</si>
  <si>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</si>
  <si>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</si>
  <si>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</si>
  <si>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</si>
  <si>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</si>
  <si>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</si>
  <si>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</si>
  <si>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</si>
  <si>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</si>
  <si>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</si>
  <si>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</si>
  <si>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</si>
  <si>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</si>
  <si>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</si>
  <si>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</si>
  <si>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</si>
  <si>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</si>
  <si>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</si>
  <si>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</si>
  <si>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</si>
  <si>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</si>
  <si>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</si>
  <si>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</si>
  <si>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</si>
  <si>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</si>
  <si>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</si>
  <si>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</si>
  <si>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</si>
  <si>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</si>
  <si>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</si>
  <si>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</si>
  <si>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</si>
  <si>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</si>
  <si>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</si>
  <si>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</si>
  <si>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</si>
  <si>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</si>
  <si>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</si>
  <si>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</si>
  <si>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</si>
  <si>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</si>
  <si>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</si>
  <si>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</si>
  <si>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</si>
  <si>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</si>
  <si>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</si>
  <si>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</si>
  <si>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</si>
  <si>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</si>
  <si>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</si>
  <si>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</si>
  <si>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</si>
  <si>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</si>
  <si>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</si>
  <si>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</si>
  <si>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</si>
  <si>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</si>
  <si>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</si>
  <si>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</si>
  <si>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</si>
  <si>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</si>
  <si>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</si>
  <si>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</si>
  <si>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</si>
  <si>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</si>
  <si>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</si>
  <si>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</si>
  <si>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</si>
  <si>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</si>
  <si>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</si>
  <si>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</si>
  <si>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</si>
  <si>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</si>
  <si>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</si>
  <si>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</si>
  <si>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</si>
  <si>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</si>
  <si>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</si>
  <si>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</si>
  <si>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</si>
  <si>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</si>
  <si>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</si>
  <si>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</si>
  <si>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</si>
  <si>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</si>
  <si>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</si>
  <si>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</si>
  <si>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</si>
  <si>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</si>
  <si>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</si>
  <si>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</si>
  <si>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</si>
  <si>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</si>
  <si>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</si>
  <si>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</si>
  <si>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</si>
  <si>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</si>
  <si>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</si>
  <si>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</si>
  <si>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</si>
  <si>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</si>
  <si>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</si>
  <si>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</si>
  <si>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</si>
  <si>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</si>
  <si>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</si>
  <si>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</si>
  <si>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</si>
  <si>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</si>
  <si>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</si>
  <si>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</si>
  <si>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</si>
  <si>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</si>
  <si>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</si>
  <si>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</si>
  <si>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</si>
  <si>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</si>
  <si>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</si>
  <si>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</si>
  <si>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</si>
  <si>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</si>
  <si>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</si>
  <si>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</si>
  <si>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</si>
  <si>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</si>
  <si>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</si>
  <si>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</si>
  <si>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</si>
  <si>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</si>
  <si>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</si>
  <si>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</si>
  <si>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</si>
  <si>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</si>
  <si>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</si>
  <si>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</si>
  <si>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</si>
  <si>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</si>
  <si>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</si>
  <si>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</si>
  <si>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</si>
  <si>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</si>
  <si>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</si>
  <si>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</si>
  <si>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</si>
  <si>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</si>
  <si>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</si>
  <si>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</si>
  <si>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</si>
  <si>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</si>
  <si>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</si>
  <si>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</si>
  <si>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</si>
  <si>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</si>
  <si>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</si>
  <si>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</si>
  <si>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</si>
  <si>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</si>
  <si>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</si>
  <si>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</si>
  <si>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</si>
  <si>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</si>
  <si>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</si>
  <si>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</si>
  <si>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</si>
  <si>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</si>
  <si>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</si>
  <si>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</si>
  <si>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</si>
  <si>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</si>
  <si>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</si>
  <si>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</si>
  <si>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</si>
  <si>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</si>
  <si>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</si>
  <si>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</si>
  <si>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</si>
  <si>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</si>
  <si>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</si>
  <si>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</si>
  <si>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</si>
  <si>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</si>
  <si>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</si>
  <si>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</si>
  <si>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</si>
  <si>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</si>
  <si>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</si>
  <si>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</si>
  <si>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</si>
  <si>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</si>
  <si>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</si>
  <si>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</si>
  <si>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</si>
  <si>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</si>
  <si>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</si>
  <si>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</si>
  <si>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</si>
  <si>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</si>
  <si>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</si>
  <si>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</si>
  <si>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</si>
  <si>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</si>
  <si>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</si>
  <si>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</si>
  <si>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</si>
  <si>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</si>
  <si>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</si>
  <si>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</si>
  <si>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</si>
  <si>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</si>
  <si>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</si>
  <si>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</si>
  <si>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</si>
  <si>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</si>
  <si>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</si>
  <si>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</si>
  <si>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</si>
  <si>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</si>
  <si>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</si>
  <si>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</si>
  <si>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</si>
  <si>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</si>
  <si>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</si>
  <si>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</si>
  <si>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</si>
  <si>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</si>
  <si>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</si>
  <si>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</si>
  <si>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</si>
  <si>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</si>
  <si>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</si>
  <si>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</si>
  <si>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</si>
  <si>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</si>
  <si>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</si>
  <si>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</si>
  <si>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</si>
  <si>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</si>
  <si>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</si>
  <si>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</si>
  <si>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</si>
  <si>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</si>
  <si>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</si>
  <si>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</si>
  <si>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</si>
  <si>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</si>
  <si>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</si>
  <si>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</si>
  <si>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</si>
  <si>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</si>
  <si>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</si>
  <si>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</si>
  <si>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</si>
  <si>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</si>
  <si>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</si>
  <si>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</si>
  <si>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</si>
  <si>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</si>
  <si>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</si>
  <si>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</si>
  <si>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</si>
  <si>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</si>
  <si>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</si>
  <si>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</si>
  <si>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</si>
  <si>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</si>
  <si>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</si>
  <si>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</si>
  <si>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</si>
  <si>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</si>
  <si>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</si>
  <si>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</si>
  <si>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</si>
  <si>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</si>
  <si>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</si>
  <si>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</si>
  <si>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</si>
  <si>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</si>
  <si>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</si>
  <si>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</si>
  <si>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</si>
  <si>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</si>
  <si>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</si>
  <si>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</si>
  <si>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</si>
  <si>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</si>
  <si>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</si>
  <si>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</si>
  <si>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</si>
  <si>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</si>
  <si>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</si>
  <si>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</si>
  <si>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</si>
  <si>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</si>
  <si>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</si>
  <si>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</si>
  <si>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</si>
  <si>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</si>
  <si>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</si>
  <si>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</si>
  <si>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</si>
  <si>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</si>
  <si>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</si>
  <si>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</si>
  <si>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</si>
  <si>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</si>
  <si>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</si>
  <si>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</si>
  <si>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</si>
  <si>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</si>
  <si>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</si>
  <si>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</si>
  <si>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</si>
  <si>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</si>
  <si>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</si>
  <si>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</si>
  <si>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</si>
  <si>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</si>
  <si>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</si>
  <si>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</si>
  <si>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</si>
  <si>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</si>
  <si>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</si>
  <si>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</si>
  <si>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</si>
  <si>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</si>
  <si>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</si>
  <si>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</si>
  <si>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</si>
  <si>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</si>
  <si>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</si>
  <si>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</si>
  <si>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</si>
  <si>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</si>
  <si>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</si>
  <si>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</si>
  <si>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</si>
  <si>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</si>
  <si>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</si>
  <si>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</si>
  <si>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</si>
  <si>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</si>
  <si>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</si>
  <si>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</si>
  <si>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</si>
  <si>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</si>
  <si>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</si>
  <si>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</si>
  <si>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</si>
  <si>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</si>
  <si>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</si>
  <si>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</si>
  <si>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</si>
  <si>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</si>
  <si>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</si>
  <si>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</si>
  <si>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</si>
  <si>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</si>
  <si>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</si>
  <si>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</si>
  <si>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</si>
  <si>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</si>
  <si>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</si>
  <si>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</si>
  <si>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</si>
  <si>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</si>
  <si>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</si>
  <si>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</si>
  <si>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</si>
  <si>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</si>
  <si>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</si>
  <si>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</si>
  <si>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</si>
  <si>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</si>
  <si>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</si>
  <si>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</si>
  <si>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</si>
  <si>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</si>
  <si>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</si>
  <si>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</si>
  <si>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</si>
  <si>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</si>
  <si>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</si>
  <si>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</si>
  <si>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</si>
  <si>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</si>
  <si>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</si>
  <si>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</si>
  <si>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</si>
  <si>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</si>
  <si>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</si>
  <si>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</si>
  <si>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</si>
  <si>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</si>
  <si>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</si>
  <si>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</si>
  <si>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</si>
  <si>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</si>
  <si>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</si>
  <si>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</si>
  <si>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</si>
  <si>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</si>
  <si>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</si>
  <si>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</si>
  <si>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</si>
  <si>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</si>
  <si>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</si>
  <si>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</si>
  <si>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</si>
  <si>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</si>
  <si>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</si>
  <si>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</si>
  <si>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</si>
  <si>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</si>
  <si>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</si>
  <si>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</si>
  <si>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</si>
  <si>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</si>
  <si>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</si>
  <si>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</si>
  <si>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</si>
  <si>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</si>
  <si>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</si>
  <si>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</si>
  <si>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</si>
  <si>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</si>
  <si>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</si>
  <si>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</si>
  <si>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</si>
  <si>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</si>
  <si>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</si>
  <si>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</si>
  <si>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</si>
  <si>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</si>
  <si>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</si>
  <si>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</si>
  <si>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</si>
  <si>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</si>
  <si>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</si>
  <si>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</si>
  <si>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</si>
  <si>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</si>
  <si>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</si>
  <si>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</si>
  <si>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</si>
  <si>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</si>
  <si>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</si>
  <si>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</si>
  <si>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</si>
  <si>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</si>
  <si>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</si>
  <si>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</si>
  <si>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</si>
  <si>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</si>
  <si>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</si>
  <si>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</si>
  <si>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</si>
  <si>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</si>
  <si>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</si>
  <si>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</si>
  <si>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</si>
  <si>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</si>
  <si>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</si>
  <si>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</si>
  <si>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</si>
  <si>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</si>
  <si>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</si>
  <si>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</si>
  <si>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</si>
  <si>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</si>
  <si>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</si>
  <si>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</si>
  <si>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</si>
  <si>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</si>
  <si>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</si>
  <si>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</si>
  <si>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</si>
  <si>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</si>
  <si>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</si>
  <si>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</si>
  <si>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</si>
  <si>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</si>
  <si>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</si>
  <si>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</si>
  <si>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</si>
  <si>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</si>
  <si>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</si>
  <si>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</si>
  <si>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</si>
  <si>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</si>
  <si>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</si>
  <si>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</si>
  <si>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</si>
  <si>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</si>
  <si>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</si>
  <si>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</si>
  <si>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</si>
  <si>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</si>
  <si>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</si>
  <si>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</si>
  <si>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</si>
  <si>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</si>
  <si>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</si>
  <si>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</si>
  <si>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</si>
  <si>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</si>
  <si>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</si>
  <si>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</si>
  <si>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</si>
  <si>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</si>
  <si>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</si>
  <si>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</si>
  <si>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</si>
  <si>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</si>
  <si>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</si>
  <si>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</si>
  <si>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</si>
  <si>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</si>
  <si>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</si>
  <si>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</si>
  <si>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</si>
  <si>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</si>
  <si>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</si>
  <si>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</si>
  <si>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</si>
  <si>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</si>
  <si>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</si>
  <si>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</si>
  <si>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</si>
  <si>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</si>
  <si>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</si>
  <si>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</si>
  <si>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</si>
  <si>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</si>
  <si>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</si>
  <si>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</si>
  <si>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</si>
  <si>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</si>
  <si>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</si>
  <si>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</si>
  <si>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</si>
  <si>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</si>
  <si>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</si>
  <si>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</si>
  <si>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</si>
  <si>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</si>
  <si>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</si>
  <si>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</si>
  <si>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</si>
  <si>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</si>
  <si>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</si>
  <si>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</si>
  <si>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</si>
  <si>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</si>
  <si>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</si>
  <si>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</si>
  <si>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</si>
  <si>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</si>
  <si>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</si>
  <si>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</si>
  <si>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</si>
  <si>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</si>
  <si>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</si>
  <si>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</si>
  <si>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</si>
  <si>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</si>
  <si>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</si>
  <si>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</si>
  <si>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</si>
  <si>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</si>
  <si>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</si>
  <si>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</si>
  <si>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</si>
  <si>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</si>
  <si>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</si>
  <si>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</si>
  <si>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</si>
  <si>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</si>
  <si>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</si>
  <si>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</si>
  <si>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</si>
  <si>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</si>
  <si>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</si>
  <si>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</si>
  <si>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</si>
  <si>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</si>
  <si>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</si>
  <si>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</si>
  <si>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</si>
  <si>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</si>
  <si>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</si>
  <si>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</si>
  <si>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</si>
  <si>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</si>
  <si>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</si>
  <si>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</si>
  <si>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</si>
  <si>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</si>
  <si>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</si>
  <si>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</si>
  <si>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</si>
  <si>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</si>
  <si>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</si>
  <si>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</si>
  <si>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</si>
  <si>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</si>
  <si>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</si>
  <si>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</si>
  <si>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</si>
  <si>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</si>
  <si>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</si>
  <si>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</si>
  <si>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</si>
  <si>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</si>
  <si>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</si>
  <si>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</si>
  <si>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</si>
  <si>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</si>
  <si>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</si>
  <si>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</si>
  <si>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</si>
  <si>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</si>
  <si>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</si>
  <si>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</si>
  <si>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</si>
  <si>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</si>
  <si>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</si>
  <si>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</si>
  <si>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</si>
  <si>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</si>
  <si>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</si>
  <si>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</si>
  <si>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</si>
  <si>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</si>
  <si>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</si>
  <si>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</si>
  <si>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</si>
  <si>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</si>
  <si>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</si>
  <si>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</si>
  <si>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</si>
  <si>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</si>
  <si>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</si>
  <si>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</si>
  <si>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</si>
  <si>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</si>
  <si>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</si>
  <si>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</si>
  <si>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</si>
  <si>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</si>
  <si>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</si>
  <si>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</si>
  <si>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</si>
  <si>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</si>
  <si>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</si>
  <si>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</si>
  <si>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</si>
  <si>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</si>
  <si>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</si>
  <si>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</si>
  <si>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</si>
  <si>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</si>
  <si>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</si>
  <si>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</si>
  <si>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</si>
  <si>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</si>
  <si>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</si>
  <si>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</si>
  <si>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</si>
  <si>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</si>
  <si>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</si>
  <si>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</si>
  <si>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</si>
  <si>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</si>
  <si>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</si>
  <si>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</si>
  <si>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</si>
  <si>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</si>
  <si>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</si>
  <si>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</si>
  <si>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</si>
  <si>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</si>
  <si>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</si>
  <si>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</si>
  <si>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</si>
  <si>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</si>
  <si>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</si>
  <si>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</si>
  <si>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</si>
  <si>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</si>
  <si>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</si>
  <si>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</si>
  <si>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</si>
  <si>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</si>
  <si>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</si>
  <si>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</si>
  <si>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</si>
  <si>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</si>
  <si>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</si>
  <si>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</si>
  <si>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</si>
  <si>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</si>
  <si>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</si>
  <si>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</si>
  <si>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</si>
  <si>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</si>
  <si>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</si>
  <si>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</si>
  <si>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</si>
  <si>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</si>
  <si>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</si>
  <si>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</si>
  <si>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</si>
  <si>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</si>
  <si>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</si>
  <si>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</si>
  <si>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</si>
  <si>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</si>
  <si>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</si>
  <si>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</si>
  <si>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</si>
  <si>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</si>
  <si>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</si>
  <si>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</si>
  <si>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</si>
  <si>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</si>
  <si>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</si>
  <si>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</si>
  <si>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</si>
  <si>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</si>
  <si>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</si>
  <si>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</si>
  <si>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</si>
  <si>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</si>
  <si>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</si>
  <si>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</si>
  <si>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</si>
  <si>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</si>
  <si>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</si>
  <si>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</si>
  <si>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</si>
  <si>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</si>
  <si>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</si>
  <si>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</si>
  <si>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</si>
  <si>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</si>
  <si>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</si>
  <si>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</si>
  <si>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</si>
  <si>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</si>
  <si>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</si>
  <si>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</si>
  <si>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</si>
  <si>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</si>
  <si>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</si>
  <si>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</si>
  <si>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</si>
  <si>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</si>
  <si>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</si>
  <si>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</si>
  <si>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</si>
  <si>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</si>
  <si>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</si>
  <si>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</si>
  <si>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</si>
  <si>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</si>
  <si>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</si>
  <si>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</si>
  <si>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</si>
  <si>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</si>
  <si>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</si>
  <si>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</si>
  <si>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</si>
  <si>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</si>
  <si>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</si>
  <si>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</si>
  <si>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</si>
  <si>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</si>
  <si>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</si>
  <si>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</si>
  <si>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</si>
  <si>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</si>
  <si>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</si>
  <si>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</si>
  <si>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</si>
  <si>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</si>
  <si>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</si>
  <si>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</si>
  <si>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</si>
  <si>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</si>
  <si>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</si>
  <si>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</si>
  <si>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</si>
  <si>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</si>
  <si>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</si>
  <si>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</si>
  <si>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</si>
  <si>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</si>
  <si>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</si>
  <si>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</si>
  <si>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</si>
  <si>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</si>
  <si>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</si>
  <si>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</si>
  <si>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</si>
  <si>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</si>
  <si>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</si>
  <si>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</si>
  <si>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</si>
  <si>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</si>
  <si>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</si>
  <si>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</si>
  <si>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</si>
  <si>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</si>
  <si>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</si>
  <si>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</si>
  <si>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</si>
  <si>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</si>
  <si>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</si>
  <si>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</si>
  <si>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</si>
  <si>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</si>
  <si>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</si>
  <si>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</si>
  <si>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</si>
  <si>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</si>
  <si>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</si>
  <si>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</si>
  <si>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</si>
  <si>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</si>
  <si>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</si>
  <si>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</si>
  <si>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</si>
  <si>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</si>
  <si>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</si>
  <si>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</si>
  <si>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</si>
  <si>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</si>
  <si>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</si>
  <si>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</si>
  <si>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</si>
  <si>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</si>
  <si>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</si>
  <si>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</si>
  <si>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</si>
  <si>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</si>
  <si>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</si>
  <si>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</si>
  <si>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</si>
  <si>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</si>
  <si>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</si>
  <si>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</si>
  <si>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</si>
  <si>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</si>
  <si>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</si>
  <si>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</si>
  <si>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</si>
  <si>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</si>
  <si>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</si>
  <si>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</si>
  <si>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</si>
  <si>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</si>
  <si>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</si>
  <si>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</si>
  <si>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</si>
  <si>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</si>
  <si>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</si>
  <si>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</si>
  <si>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</si>
  <si>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</si>
  <si>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</si>
  <si>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</si>
  <si>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</si>
  <si>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</si>
  <si>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</si>
  <si>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</si>
  <si>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</si>
  <si>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</si>
  <si>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</si>
  <si>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</si>
  <si>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</si>
  <si>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</si>
  <si>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</si>
  <si>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</si>
  <si>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</si>
  <si>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</si>
  <si>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</si>
  <si>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</si>
  <si>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</si>
  <si>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</si>
  <si>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</si>
  <si>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</si>
  <si>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</si>
  <si>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</si>
  <si>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</si>
  <si>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</si>
  <si>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</si>
  <si>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</si>
  <si>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</si>
  <si>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</si>
  <si>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</si>
  <si>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</si>
  <si>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</si>
  <si>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</si>
  <si>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</si>
  <si>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</si>
  <si>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</si>
  <si>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</si>
  <si>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</si>
  <si>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</si>
  <si>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</si>
  <si>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</si>
  <si>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</si>
  <si>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</si>
  <si>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</si>
  <si>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</si>
  <si>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</si>
  <si>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</si>
  <si>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</si>
  <si>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</si>
  <si>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</si>
  <si>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</si>
  <si>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</si>
  <si>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</si>
  <si>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</si>
  <si>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</si>
  <si>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</si>
  <si>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</si>
  <si>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</si>
  <si>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</si>
  <si>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</si>
  <si>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</si>
  <si>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</si>
  <si>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</si>
  <si>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</si>
  <si>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</si>
  <si>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</si>
  <si>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</si>
  <si>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</si>
  <si>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</si>
  <si>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</si>
  <si>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</si>
  <si>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</si>
  <si>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</si>
  <si>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</si>
  <si>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</si>
  <si>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</si>
  <si>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</si>
  <si>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</si>
  <si>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</si>
  <si>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</si>
  <si>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</si>
  <si>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</si>
  <si>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</si>
  <si>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</si>
  <si>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</si>
  <si>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</si>
  <si>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</si>
  <si>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</si>
  <si>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</si>
  <si>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</si>
  <si>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</si>
  <si>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</si>
  <si>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</si>
  <si>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</si>
  <si>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</si>
  <si>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</si>
  <si>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</si>
  <si>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</si>
  <si>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</si>
  <si>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</si>
  <si>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</si>
  <si>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</si>
  <si>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</si>
  <si>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</si>
  <si>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</si>
  <si>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</si>
  <si>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</si>
  <si>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</si>
  <si>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</si>
  <si>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</si>
  <si>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</si>
  <si>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</si>
  <si>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</si>
  <si>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</si>
  <si>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</si>
  <si>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</si>
  <si>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</si>
  <si>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</si>
  <si>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</si>
  <si>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</si>
  <si>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</si>
  <si>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</si>
  <si>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</si>
  <si>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</si>
  <si>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</si>
  <si>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</si>
  <si>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</si>
  <si>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</si>
  <si>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</si>
  <si>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</si>
  <si>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</si>
  <si>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</si>
  <si>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</si>
  <si>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</si>
  <si>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</si>
  <si>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</si>
  <si>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</si>
  <si>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</si>
  <si>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</si>
  <si>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</si>
  <si>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</si>
  <si>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</si>
  <si>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</si>
  <si>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</si>
  <si>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</si>
  <si>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</si>
  <si>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</si>
  <si>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</si>
  <si>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</si>
  <si>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</si>
  <si>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</si>
  <si>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</si>
  <si>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</si>
  <si>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</si>
  <si>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</si>
  <si>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</si>
  <si>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</si>
  <si>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</si>
  <si>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</si>
  <si>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</si>
  <si>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</si>
  <si>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</si>
  <si>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</si>
  <si>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</si>
  <si>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</si>
  <si>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</si>
  <si>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</si>
  <si>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</si>
  <si>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</si>
  <si>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</si>
  <si>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</si>
  <si>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</si>
  <si>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</si>
  <si>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</si>
  <si>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</si>
  <si>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</si>
  <si>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</si>
  <si>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</si>
  <si>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</si>
  <si>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</si>
  <si>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</si>
  <si>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</si>
  <si>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</si>
  <si>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</si>
  <si>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</si>
  <si>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</si>
  <si>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</si>
  <si>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</si>
  <si>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</si>
  <si>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</si>
  <si>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</si>
  <si>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</si>
  <si>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</si>
  <si>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</si>
  <si>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</si>
  <si>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</si>
  <si>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</si>
  <si>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</si>
  <si>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</si>
  <si>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</si>
  <si>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</si>
  <si>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</si>
  <si>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</si>
  <si>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</si>
  <si>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</si>
  <si>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</si>
  <si>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</si>
  <si>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</si>
  <si>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</si>
  <si>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</si>
  <si>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</si>
  <si>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</si>
  <si>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</si>
  <si>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</si>
  <si>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</si>
  <si>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</si>
  <si>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</si>
  <si>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</si>
  <si>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</si>
  <si>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</si>
  <si>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</si>
  <si>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</si>
  <si>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</si>
  <si>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</si>
  <si>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</si>
  <si>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</si>
  <si>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</si>
  <si>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</si>
  <si>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</si>
  <si>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</si>
  <si>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</si>
  <si>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</si>
  <si>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</si>
  <si>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</si>
  <si>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</si>
  <si>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</si>
  <si>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</si>
  <si>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</si>
  <si>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</si>
  <si>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</si>
  <si>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</si>
  <si>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</si>
  <si>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</si>
  <si>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</si>
  <si>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</si>
  <si>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</si>
  <si>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</si>
  <si>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</si>
  <si>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</si>
  <si>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</si>
  <si>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</si>
  <si>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</si>
  <si>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</si>
  <si>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</si>
  <si>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</si>
  <si>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</si>
  <si>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</si>
  <si>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</si>
  <si>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</si>
  <si>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</si>
  <si>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</si>
  <si>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</si>
  <si>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</si>
  <si>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</si>
  <si>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</si>
  <si>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</si>
  <si>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</si>
  <si>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</si>
  <si>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</si>
  <si>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</si>
  <si>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</si>
  <si>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</si>
  <si>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</si>
  <si>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</si>
  <si>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</si>
  <si>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</si>
  <si>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</si>
  <si>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</si>
  <si>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</si>
  <si>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</si>
  <si>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</si>
  <si>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</si>
  <si>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</si>
  <si>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</si>
  <si>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</si>
  <si>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</si>
  <si>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</si>
  <si>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</si>
  <si>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</si>
  <si>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</si>
  <si>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</si>
  <si>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</si>
  <si>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</si>
  <si>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</si>
  <si>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</si>
  <si>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</si>
  <si>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</si>
  <si>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</si>
  <si>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</si>
  <si>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</si>
  <si>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</si>
  <si>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</si>
  <si>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</si>
  <si>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</si>
  <si>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</si>
  <si>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</si>
  <si>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</si>
  <si>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</si>
  <si>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</si>
  <si>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</si>
  <si>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</si>
  <si>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</si>
  <si>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</si>
  <si>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</si>
  <si>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</si>
  <si>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</si>
  <si>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</si>
  <si>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</si>
  <si>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</si>
  <si>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</si>
  <si>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</si>
  <si>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</si>
  <si>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</si>
  <si>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</si>
  <si>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</si>
  <si>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</si>
  <si>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</si>
  <si>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</si>
  <si>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</si>
  <si>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</si>
  <si>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</si>
  <si>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</si>
  <si>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</si>
  <si>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</si>
  <si>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</si>
  <si>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</si>
  <si>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</si>
  <si>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</si>
  <si>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</si>
  <si>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</si>
  <si>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</si>
  <si>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</si>
  <si>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</si>
  <si>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</si>
  <si>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</si>
  <si>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</si>
  <si>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</si>
  <si>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</si>
  <si>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</si>
  <si>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</si>
  <si>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</si>
  <si>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</si>
  <si>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</si>
  <si>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</si>
  <si>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</si>
  <si>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</si>
  <si>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</si>
  <si>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</si>
  <si>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</si>
  <si>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</si>
  <si>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</si>
  <si>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</si>
  <si>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</si>
  <si>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</si>
  <si>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</si>
  <si>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</si>
  <si>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</si>
  <si>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</si>
  <si>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</si>
  <si>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</si>
  <si>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</si>
  <si>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</si>
  <si>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</si>
  <si>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</si>
  <si>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</si>
  <si>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</si>
  <si>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</si>
  <si>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</si>
  <si>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</si>
  <si>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</si>
  <si>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</si>
  <si>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</si>
  <si>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</si>
  <si>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</si>
  <si>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</si>
  <si>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</si>
  <si>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</si>
  <si>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</si>
  <si>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</si>
  <si>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</si>
  <si>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</si>
  <si>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</si>
  <si>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</si>
  <si>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</si>
  <si>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</si>
  <si>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</si>
  <si>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</si>
  <si>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</si>
  <si>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</si>
  <si>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</si>
  <si>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</si>
  <si>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</si>
  <si>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</si>
  <si>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</si>
  <si>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</si>
  <si>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</si>
  <si>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</si>
  <si>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</si>
  <si>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</si>
  <si>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</si>
  <si>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</si>
  <si>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</si>
  <si>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</si>
  <si>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</si>
  <si>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</si>
  <si>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</si>
  <si>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</si>
  <si>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</si>
  <si>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</si>
  <si>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</si>
  <si>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</si>
  <si>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</si>
  <si>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</si>
  <si>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</si>
  <si>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</si>
  <si>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</si>
  <si>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</si>
  <si>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</si>
  <si>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</si>
  <si>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</si>
  <si>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</si>
  <si>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</si>
  <si>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</si>
  <si>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</si>
  <si>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</si>
  <si>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</si>
  <si>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</si>
  <si>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</si>
  <si>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</si>
  <si>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</si>
  <si>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</si>
  <si>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</si>
  <si>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</si>
  <si>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</si>
  <si>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</si>
  <si>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</si>
  <si>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</si>
  <si>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</si>
  <si>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</si>
  <si>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</si>
  <si>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</si>
  <si>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</si>
  <si>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</si>
  <si>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</si>
  <si>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</si>
  <si>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</si>
  <si>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</si>
  <si>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</si>
  <si>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</si>
  <si>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</si>
  <si>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</si>
  <si>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</si>
  <si>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</si>
  <si>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</si>
  <si>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</si>
  <si>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</si>
  <si>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</si>
  <si>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</si>
  <si>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</si>
  <si>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</si>
  <si>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</si>
  <si>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</si>
  <si>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</si>
  <si>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</si>
  <si>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</si>
  <si>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</si>
  <si>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</si>
  <si>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</si>
  <si>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</si>
  <si>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</si>
  <si>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</si>
  <si>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</si>
  <si>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</si>
  <si>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</si>
  <si>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</si>
  <si>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</si>
  <si>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</si>
  <si>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</si>
  <si>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</si>
  <si>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</si>
  <si>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</si>
  <si>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</si>
  <si>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</si>
  <si>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</si>
  <si>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</si>
  <si>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</si>
  <si>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</si>
  <si>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</si>
  <si>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</si>
  <si>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</si>
  <si>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</si>
  <si>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</si>
  <si>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</si>
  <si>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</si>
  <si>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</si>
  <si>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</si>
  <si>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</si>
  <si>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</si>
  <si>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</si>
  <si>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</si>
  <si>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</si>
  <si>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</si>
  <si>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</si>
  <si>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</si>
  <si>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</si>
  <si>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</si>
  <si>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</si>
  <si>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</si>
  <si>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</si>
  <si>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</si>
  <si>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</si>
  <si>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</si>
  <si>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</si>
  <si>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</si>
  <si>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</si>
  <si>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</si>
  <si>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</si>
  <si>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</si>
  <si>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</si>
  <si>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</si>
  <si>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</si>
  <si>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</si>
  <si>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</si>
  <si>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</si>
  <si>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</si>
  <si>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</si>
  <si>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</si>
  <si>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</si>
  <si>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</si>
  <si>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</si>
  <si>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</si>
  <si>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</si>
  <si>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</si>
  <si>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</si>
  <si>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</si>
  <si>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</si>
  <si>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</si>
  <si>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</si>
  <si>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</si>
  <si>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</si>
  <si>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</si>
  <si>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</si>
  <si>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</si>
  <si>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</si>
  <si>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</si>
  <si>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</si>
  <si>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</si>
  <si>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</si>
  <si>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</si>
  <si>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</si>
  <si>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</si>
  <si>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</si>
  <si>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</si>
  <si>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</si>
  <si>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</si>
  <si>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</si>
  <si>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</si>
  <si>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</si>
  <si>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</si>
  <si>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</si>
  <si>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</si>
  <si>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</si>
  <si>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</si>
  <si>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</si>
  <si>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</si>
  <si>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</si>
  <si>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</si>
  <si>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</si>
  <si>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</si>
  <si>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</si>
  <si>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</si>
  <si>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</si>
  <si>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</si>
  <si>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</si>
  <si>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</si>
  <si>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</si>
  <si>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</si>
  <si>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</si>
  <si>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</si>
  <si>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</si>
  <si>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</si>
  <si>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</si>
  <si>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</si>
  <si>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</si>
  <si>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</si>
  <si>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</si>
  <si>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</si>
  <si>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</si>
  <si>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</si>
  <si>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</si>
  <si>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</si>
  <si>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</si>
  <si>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</si>
  <si>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</si>
  <si>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</si>
  <si>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</si>
  <si>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</si>
  <si>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</si>
  <si>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</si>
  <si>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</si>
  <si>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</si>
  <si>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</si>
  <si>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</si>
  <si>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</si>
  <si>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</si>
  <si>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</si>
  <si>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</si>
  <si>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</si>
  <si>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</si>
  <si>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</si>
  <si>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</si>
  <si>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</si>
  <si>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</si>
  <si>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</si>
  <si>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</si>
  <si>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</si>
  <si>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</si>
  <si>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</si>
  <si>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</si>
  <si>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</si>
  <si>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</si>
  <si>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</si>
  <si>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</si>
  <si>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</si>
  <si>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</si>
  <si>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</si>
  <si>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</si>
  <si>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</si>
  <si>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</si>
  <si>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</si>
  <si>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</si>
  <si>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</si>
  <si>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</si>
  <si>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</si>
  <si>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</si>
  <si>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</si>
  <si>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</si>
  <si>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</si>
  <si>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</si>
  <si>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</si>
  <si>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</si>
  <si>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</si>
  <si>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</si>
  <si>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</si>
  <si>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</si>
  <si>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</si>
  <si>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</si>
  <si>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</si>
  <si>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</si>
  <si>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</si>
  <si>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</si>
  <si>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</si>
  <si>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</si>
  <si>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</si>
  <si>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</si>
  <si>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</si>
  <si>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</si>
  <si>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</si>
  <si>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</si>
  <si>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</si>
  <si>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</si>
  <si>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</si>
  <si>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</si>
  <si>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</si>
  <si>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</si>
  <si>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</si>
  <si>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</si>
  <si>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</si>
  <si>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</si>
  <si>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</si>
  <si>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</si>
  <si>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</si>
  <si>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</si>
  <si>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</si>
  <si>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</si>
  <si>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</si>
  <si>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</si>
  <si>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</si>
  <si>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</si>
  <si>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</si>
  <si>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</si>
  <si>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</si>
  <si>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</si>
  <si>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</si>
  <si>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</si>
  <si>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</si>
  <si>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</si>
  <si>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</si>
  <si>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</si>
  <si>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</si>
  <si>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</si>
  <si>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</si>
  <si>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</si>
  <si>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</si>
  <si>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</si>
  <si>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</si>
  <si>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</si>
  <si>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</si>
  <si>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</si>
  <si>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</si>
  <si>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</si>
  <si>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</si>
  <si>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</si>
  <si>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</si>
  <si>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</si>
  <si>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</si>
  <si>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</si>
  <si>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</si>
  <si>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</si>
  <si>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</si>
  <si>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</si>
  <si>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</si>
  <si>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</si>
  <si>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</si>
  <si>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</si>
  <si>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</si>
  <si>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</si>
  <si>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</si>
  <si>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</si>
  <si>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</si>
  <si>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</si>
  <si>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</si>
  <si>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</si>
  <si>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</si>
  <si>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</si>
  <si>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</si>
  <si>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</si>
  <si>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</si>
  <si>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</si>
  <si>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</si>
  <si>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</si>
  <si>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</si>
  <si>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</si>
  <si>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</si>
  <si>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</si>
  <si>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</si>
  <si>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</si>
  <si>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</si>
  <si>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</si>
  <si>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</si>
  <si>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</si>
  <si>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</si>
  <si>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</si>
  <si>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</si>
  <si>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</si>
  <si>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</si>
  <si>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</si>
  <si>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</si>
  <si>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</si>
  <si>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</si>
  <si>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</si>
  <si>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</si>
  <si>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</si>
  <si>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</si>
  <si>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</si>
  <si>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</si>
  <si>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</si>
  <si>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</si>
  <si>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</si>
  <si>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</si>
  <si>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</si>
  <si>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</si>
  <si>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</si>
  <si>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</si>
  <si>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</si>
  <si>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</si>
  <si>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</si>
  <si>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</si>
  <si>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</si>
  <si>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</si>
  <si>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</si>
  <si>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</si>
  <si>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</si>
  <si>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</si>
  <si>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</si>
  <si>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</si>
  <si>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</si>
  <si>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</si>
  <si>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</si>
  <si>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</si>
  <si>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</si>
  <si>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</si>
  <si>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</si>
  <si>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</si>
  <si>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</si>
  <si>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</si>
  <si>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</si>
  <si>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</si>
  <si>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</si>
  <si>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</si>
  <si>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</si>
  <si>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</si>
  <si>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</si>
  <si>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</si>
  <si>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</si>
  <si>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</si>
  <si>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</si>
  <si>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</si>
  <si>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</si>
  <si>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</si>
  <si>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</si>
  <si>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</si>
  <si>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</si>
  <si>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</si>
  <si>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</si>
  <si>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</si>
  <si>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</si>
  <si>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</si>
  <si>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</si>
  <si>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</si>
  <si>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</si>
  <si>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</si>
  <si>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</si>
  <si>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</si>
  <si>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</si>
  <si>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</si>
  <si>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</si>
  <si>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</si>
  <si>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</si>
  <si>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</si>
  <si>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</si>
  <si>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</si>
  <si>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</si>
  <si>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</si>
  <si>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</si>
  <si>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</si>
  <si>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</si>
  <si>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</si>
  <si>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</si>
  <si>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</si>
  <si>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</si>
  <si>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</si>
  <si>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</si>
  <si>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</si>
  <si>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</si>
  <si>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</si>
  <si>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</si>
  <si>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</si>
  <si>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</si>
  <si>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</si>
  <si>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</si>
  <si>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</si>
  <si>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</si>
  <si>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</si>
  <si>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</si>
  <si>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</si>
  <si>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</si>
  <si>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</si>
  <si>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</si>
  <si>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</si>
  <si>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</si>
  <si>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</si>
  <si>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</si>
  <si>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</si>
  <si>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</si>
  <si>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</si>
  <si>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</si>
  <si>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</si>
  <si>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</si>
  <si>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</si>
  <si>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</si>
  <si>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</si>
  <si>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</si>
  <si>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</si>
  <si>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</si>
  <si>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</si>
  <si>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</si>
  <si>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</si>
  <si>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</si>
  <si>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</si>
  <si>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</si>
  <si>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</si>
  <si>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</si>
  <si>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</si>
  <si>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</si>
  <si>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</si>
  <si>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</si>
  <si>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</si>
  <si>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</si>
  <si>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Dover Conflict Minerals</t>
  </si>
  <si>
    <t>conflictminerals@dovercorp.com</t>
  </si>
  <si>
    <t>630-541-1540</t>
  </si>
  <si>
    <t>http://www.dovercorporation.com/globalnavigation/about-dover/governance/conflict-minerals</t>
  </si>
  <si>
    <t>Suppliers are required to comply with Dover's Supplier Code of Conduct which includes requirements relating to Conflict Minerals and responsible sourcing</t>
  </si>
  <si>
    <t>Our Supplier Code of Conduct and our Conflict Minerals Policy requests that our suppliers undertake responsible sourcing efforts, however both Dover and many of its suppliers are many steps removed from the smelters or ore sources associated with the products we purchase.  We comply with the requirements of the Dodd-Frank Wall Street Reform and Consumer Protection Act in performing due diligence on our direct supplier sources, as appropriate.</t>
  </si>
  <si>
    <t>We are currently focusing on the RCOI activity and are in the process of incorporating into applicable agreements our expectations to suppliers on conflict free mineral supply chains</t>
  </si>
  <si>
    <t>Through our parent company, Dover Corporation, a NYSE listed company</t>
  </si>
  <si>
    <t>Data received show no Covered Country Smelter</t>
  </si>
  <si>
    <t>Pump Solutions Group</t>
  </si>
  <si>
    <t>Julie Lukaart</t>
  </si>
  <si>
    <t>Julie.Lukaart@psgdover.com</t>
  </si>
  <si>
    <t>616-475-9334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</si>
</sst>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3">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8"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8" fillId="0" borderId="0" xfId="502" applyFont="1" applyFill="1" applyAlignment="1">
      <alignment horizontal="justify" vertical="top"/>
    </xf>
    <xf numFmtId="0" fontId="97" fillId="0" borderId="0" xfId="502" applyFont="1" applyFill="1" applyBorder="1" applyAlignment="1">
      <alignment horizontal="left" vertical="top" wrapText="1"/>
    </xf>
    <xf numFmtId="0" fontId="119" fillId="0" borderId="0" xfId="502" applyFont="1" applyFill="1" applyBorder="1" applyAlignment="1">
      <alignment horizontal="left" vertical="top" wrapText="1"/>
    </xf>
    <xf numFmtId="0" fontId="118"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2" fillId="0" borderId="0" xfId="527" applyFont="1" applyFill="1" applyAlignment="1">
      <alignment horizontal="left" vertical="top" wrapText="1"/>
    </xf>
    <xf numFmtId="164" fontId="6" fillId="0" borderId="0" xfId="480"/>
    <xf numFmtId="0" fontId="114" fillId="0" borderId="0" xfId="0" applyFont="1" applyFill="1" applyAlignment="1">
      <alignment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3">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dovercor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ulie.Lukaart@psgdover.com" TargetMode="External"/><Relationship Id="rId4" Type="http://schemas.openxmlformats.org/officeDocument/2006/relationships/hyperlink" Target="http://www.dovercorporation.com/globalnavigation/about-dover/governance/conflict-mineral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48"/>
      <c r="B2" s="38" t="s">
        <v>975</v>
      </c>
      <c r="C2" s="36"/>
      <c r="D2" s="227"/>
      <c r="E2" s="3"/>
      <c r="F2" s="36"/>
      <c r="G2" s="34"/>
    </row>
    <row r="3" spans="1:7">
      <c r="A3" s="348"/>
      <c r="B3" s="5" t="s">
        <v>964</v>
      </c>
      <c r="C3" s="6"/>
      <c r="D3" s="228"/>
      <c r="E3" s="3"/>
      <c r="F3" s="6"/>
      <c r="G3" s="34"/>
    </row>
    <row r="4" spans="1:7" ht="15.75">
      <c r="A4" s="348"/>
      <c r="B4" s="41" t="s">
        <v>977</v>
      </c>
      <c r="C4" s="7"/>
      <c r="D4" s="229"/>
      <c r="E4" s="3"/>
      <c r="F4" s="7"/>
      <c r="G4" s="34"/>
    </row>
    <row r="5" spans="1:7">
      <c r="A5" s="348"/>
      <c r="B5" s="40" t="s">
        <v>1169</v>
      </c>
      <c r="C5" s="4"/>
      <c r="D5" s="230"/>
      <c r="E5" s="3"/>
      <c r="F5" s="4"/>
      <c r="G5" s="34"/>
    </row>
    <row r="6" spans="1:7">
      <c r="A6" s="348"/>
      <c r="B6" s="8"/>
      <c r="C6" s="8"/>
      <c r="D6" s="231"/>
      <c r="E6" s="8"/>
      <c r="F6" s="8"/>
      <c r="G6" s="34"/>
    </row>
    <row r="7" spans="1:7">
      <c r="A7" s="348"/>
      <c r="B7" s="8"/>
      <c r="C7" s="8"/>
      <c r="D7" s="231"/>
      <c r="E7" s="8"/>
      <c r="F7" s="8"/>
      <c r="G7" s="34"/>
    </row>
    <row r="8" spans="1:7">
      <c r="A8" s="348"/>
      <c r="B8" s="8"/>
      <c r="C8" s="8"/>
      <c r="D8" s="231"/>
      <c r="E8" s="8"/>
      <c r="F8" s="8"/>
      <c r="G8" s="34"/>
    </row>
    <row r="9" spans="1:7">
      <c r="A9" s="348"/>
      <c r="B9" s="351" t="s">
        <v>978</v>
      </c>
      <c r="C9" s="351"/>
      <c r="D9" s="351"/>
      <c r="E9" s="351"/>
      <c r="F9" s="351"/>
      <c r="G9" s="34"/>
    </row>
    <row r="10" spans="1:7" ht="27" customHeight="1">
      <c r="A10" s="348"/>
      <c r="B10" s="352" t="s">
        <v>511</v>
      </c>
      <c r="C10" s="352"/>
      <c r="D10" s="352"/>
      <c r="E10" s="352"/>
      <c r="F10" s="352"/>
      <c r="G10" s="34"/>
    </row>
    <row r="11" spans="1:7" ht="27" customHeight="1">
      <c r="A11" s="348"/>
      <c r="B11" s="353"/>
      <c r="C11" s="353"/>
      <c r="D11" s="353"/>
      <c r="E11" s="353"/>
      <c r="F11" s="353"/>
      <c r="G11" s="34"/>
    </row>
    <row r="12" spans="1:7" ht="16.5">
      <c r="A12" s="348"/>
      <c r="B12" s="42" t="s">
        <v>976</v>
      </c>
      <c r="C12" s="43" t="s">
        <v>979</v>
      </c>
      <c r="D12" s="232" t="s">
        <v>980</v>
      </c>
      <c r="E12" s="43" t="s">
        <v>706</v>
      </c>
      <c r="F12" s="43" t="s">
        <v>707</v>
      </c>
      <c r="G12" s="34"/>
    </row>
    <row r="13" spans="1:7" ht="33.75">
      <c r="A13" s="348"/>
      <c r="B13" s="2">
        <v>1</v>
      </c>
      <c r="C13" s="37" t="s">
        <v>1220</v>
      </c>
      <c r="D13" s="39" t="s">
        <v>1004</v>
      </c>
      <c r="E13" s="214" t="s">
        <v>981</v>
      </c>
      <c r="F13" s="214"/>
      <c r="G13" s="34"/>
    </row>
    <row r="14" spans="1:7" ht="33.75">
      <c r="A14" s="348"/>
      <c r="B14" s="2">
        <v>2</v>
      </c>
      <c r="C14" s="37" t="s">
        <v>1220</v>
      </c>
      <c r="D14" s="39" t="s">
        <v>1154</v>
      </c>
      <c r="E14" s="214" t="s">
        <v>607</v>
      </c>
      <c r="F14" s="214" t="s">
        <v>608</v>
      </c>
      <c r="G14" s="34"/>
    </row>
    <row r="15" spans="1:7" ht="89.1" customHeight="1">
      <c r="A15" s="348"/>
      <c r="B15" s="354">
        <v>2.0099999999999998</v>
      </c>
      <c r="C15" s="345" t="s">
        <v>1220</v>
      </c>
      <c r="D15" s="357" t="s">
        <v>2745</v>
      </c>
      <c r="E15" s="215" t="s">
        <v>708</v>
      </c>
      <c r="F15" s="215" t="s">
        <v>711</v>
      </c>
      <c r="G15" s="34"/>
    </row>
    <row r="16" spans="1:7" ht="99" customHeight="1">
      <c r="A16" s="348"/>
      <c r="B16" s="355"/>
      <c r="C16" s="346"/>
      <c r="D16" s="358"/>
      <c r="E16" s="216"/>
      <c r="F16" s="216" t="s">
        <v>709</v>
      </c>
      <c r="G16" s="34"/>
    </row>
    <row r="17" spans="1:7" ht="63" customHeight="1">
      <c r="A17" s="348"/>
      <c r="B17" s="356"/>
      <c r="C17" s="347"/>
      <c r="D17" s="359"/>
      <c r="E17" s="37"/>
      <c r="F17" s="37" t="s">
        <v>710</v>
      </c>
      <c r="G17" s="34"/>
    </row>
    <row r="18" spans="1:7" ht="117" customHeight="1">
      <c r="A18" s="348"/>
      <c r="B18" s="354">
        <v>2.02</v>
      </c>
      <c r="C18" s="345" t="s">
        <v>1220</v>
      </c>
      <c r="D18" s="357" t="s">
        <v>2746</v>
      </c>
      <c r="E18" s="215" t="s">
        <v>512</v>
      </c>
      <c r="F18" s="215" t="s">
        <v>601</v>
      </c>
      <c r="G18" s="34"/>
    </row>
    <row r="19" spans="1:7" ht="71.099999999999994" customHeight="1">
      <c r="A19" s="348"/>
      <c r="B19" s="355"/>
      <c r="C19" s="346"/>
      <c r="D19" s="358"/>
      <c r="E19" s="216" t="s">
        <v>606</v>
      </c>
      <c r="F19" s="216" t="s">
        <v>513</v>
      </c>
      <c r="G19" s="34"/>
    </row>
    <row r="20" spans="1:7" ht="90.75" customHeight="1">
      <c r="A20" s="348"/>
      <c r="B20" s="355"/>
      <c r="C20" s="346"/>
      <c r="D20" s="358"/>
      <c r="E20" s="216"/>
      <c r="F20" s="216" t="s">
        <v>713</v>
      </c>
      <c r="G20" s="34"/>
    </row>
    <row r="21" spans="1:7" ht="74.25" customHeight="1">
      <c r="A21" s="348"/>
      <c r="B21" s="356"/>
      <c r="C21" s="347"/>
      <c r="D21" s="359"/>
      <c r="E21" s="37"/>
      <c r="F21" s="37" t="s">
        <v>712</v>
      </c>
      <c r="G21" s="34"/>
    </row>
    <row r="22" spans="1:7" ht="90" customHeight="1">
      <c r="A22" s="348"/>
      <c r="B22" s="363">
        <v>2.0299999999999998</v>
      </c>
      <c r="C22" s="363" t="s">
        <v>947</v>
      </c>
      <c r="D22" s="366" t="s">
        <v>2747</v>
      </c>
      <c r="E22" s="345" t="s">
        <v>510</v>
      </c>
      <c r="F22" s="215" t="s">
        <v>534</v>
      </c>
      <c r="G22" s="34"/>
    </row>
    <row r="23" spans="1:7" ht="109.5" customHeight="1">
      <c r="A23" s="348"/>
      <c r="B23" s="364"/>
      <c r="C23" s="364"/>
      <c r="D23" s="367"/>
      <c r="E23" s="346"/>
      <c r="F23" s="216" t="s">
        <v>948</v>
      </c>
      <c r="G23" s="34"/>
    </row>
    <row r="24" spans="1:7" ht="74.25" customHeight="1">
      <c r="A24" s="348"/>
      <c r="B24" s="365"/>
      <c r="C24" s="365"/>
      <c r="D24" s="368"/>
      <c r="E24" s="347"/>
      <c r="F24" s="37" t="s">
        <v>509</v>
      </c>
      <c r="G24" s="34"/>
    </row>
    <row r="25" spans="1:7" ht="72" customHeight="1">
      <c r="A25" s="348"/>
      <c r="B25" s="2" t="s">
        <v>532</v>
      </c>
      <c r="C25" s="37" t="s">
        <v>533</v>
      </c>
      <c r="D25" s="39" t="s">
        <v>2748</v>
      </c>
      <c r="E25" s="37" t="s">
        <v>2741</v>
      </c>
      <c r="F25" s="37" t="s">
        <v>535</v>
      </c>
      <c r="G25" s="34"/>
    </row>
    <row r="26" spans="1:7" ht="98.1" customHeight="1">
      <c r="A26" s="348"/>
      <c r="B26" s="360">
        <v>3</v>
      </c>
      <c r="C26" s="354" t="s">
        <v>79</v>
      </c>
      <c r="D26" s="357" t="s">
        <v>2749</v>
      </c>
      <c r="E26" s="345" t="s">
        <v>0</v>
      </c>
      <c r="F26" s="215" t="s">
        <v>73</v>
      </c>
      <c r="G26" s="34"/>
    </row>
    <row r="27" spans="1:7" ht="90" customHeight="1">
      <c r="A27" s="348"/>
      <c r="B27" s="361"/>
      <c r="C27" s="355"/>
      <c r="D27" s="358"/>
      <c r="E27" s="346"/>
      <c r="F27" s="216" t="s">
        <v>68</v>
      </c>
      <c r="G27" s="34"/>
    </row>
    <row r="28" spans="1:7" ht="19.350000000000001" customHeight="1">
      <c r="A28" s="348"/>
      <c r="B28" s="361"/>
      <c r="C28" s="355"/>
      <c r="D28" s="358"/>
      <c r="E28" s="346"/>
      <c r="F28" s="216" t="s">
        <v>69</v>
      </c>
      <c r="G28" s="34"/>
    </row>
    <row r="29" spans="1:7" ht="74.45" customHeight="1">
      <c r="A29" s="348"/>
      <c r="B29" s="361"/>
      <c r="C29" s="355"/>
      <c r="D29" s="358"/>
      <c r="E29" s="346"/>
      <c r="F29" s="216" t="s">
        <v>70</v>
      </c>
      <c r="G29" s="34"/>
    </row>
    <row r="30" spans="1:7" ht="62.45" customHeight="1">
      <c r="A30" s="348"/>
      <c r="B30" s="361"/>
      <c r="C30" s="355"/>
      <c r="D30" s="358"/>
      <c r="E30" s="346"/>
      <c r="F30" s="216" t="s">
        <v>71</v>
      </c>
      <c r="G30" s="34"/>
    </row>
    <row r="31" spans="1:7" ht="81" customHeight="1">
      <c r="A31" s="348"/>
      <c r="B31" s="361"/>
      <c r="C31" s="355"/>
      <c r="D31" s="358"/>
      <c r="E31" s="346"/>
      <c r="F31" s="216" t="s">
        <v>72</v>
      </c>
      <c r="G31" s="34"/>
    </row>
    <row r="32" spans="1:7" ht="48.75" customHeight="1">
      <c r="A32" s="348"/>
      <c r="B32" s="361"/>
      <c r="C32" s="355"/>
      <c r="D32" s="358"/>
      <c r="E32" s="346"/>
      <c r="F32" s="216" t="s">
        <v>75</v>
      </c>
      <c r="G32" s="34"/>
    </row>
    <row r="33" spans="1:7" ht="98.45" customHeight="1">
      <c r="A33" s="348"/>
      <c r="B33" s="361"/>
      <c r="C33" s="355"/>
      <c r="D33" s="358"/>
      <c r="E33" s="346"/>
      <c r="F33" s="216" t="s">
        <v>74</v>
      </c>
      <c r="G33" s="34"/>
    </row>
    <row r="34" spans="1:7" ht="89.1" customHeight="1">
      <c r="A34" s="348"/>
      <c r="B34" s="361"/>
      <c r="C34" s="355"/>
      <c r="D34" s="358"/>
      <c r="E34" s="346"/>
      <c r="F34" s="216" t="s">
        <v>76</v>
      </c>
      <c r="G34" s="34"/>
    </row>
    <row r="35" spans="1:7" ht="29.1" customHeight="1">
      <c r="A35" s="348"/>
      <c r="B35" s="361"/>
      <c r="C35" s="355"/>
      <c r="D35" s="358"/>
      <c r="E35" s="346"/>
      <c r="F35" s="216" t="s">
        <v>77</v>
      </c>
      <c r="G35" s="34"/>
    </row>
    <row r="36" spans="1:7" ht="126.75">
      <c r="A36" s="348"/>
      <c r="B36" s="362"/>
      <c r="C36" s="356"/>
      <c r="D36" s="359"/>
      <c r="E36" s="347"/>
      <c r="F36" s="217" t="s">
        <v>78</v>
      </c>
      <c r="G36" s="34"/>
    </row>
    <row r="37" spans="1:7" ht="123.75">
      <c r="A37" s="348"/>
      <c r="B37" s="176">
        <v>3.01</v>
      </c>
      <c r="C37" s="177" t="s">
        <v>79</v>
      </c>
      <c r="D37" s="39" t="s">
        <v>2750</v>
      </c>
      <c r="E37" s="218" t="s">
        <v>1475</v>
      </c>
      <c r="F37" s="219" t="s">
        <v>1602</v>
      </c>
      <c r="G37" s="34"/>
    </row>
    <row r="38" spans="1:7" ht="112.5">
      <c r="A38" s="348"/>
      <c r="B38" s="176">
        <v>3.02</v>
      </c>
      <c r="C38" s="177" t="s">
        <v>1509</v>
      </c>
      <c r="D38" s="39" t="s">
        <v>2751</v>
      </c>
      <c r="E38" s="218" t="s">
        <v>1524</v>
      </c>
      <c r="F38" s="219" t="s">
        <v>1603</v>
      </c>
      <c r="G38" s="34"/>
    </row>
    <row r="39" spans="1:7" ht="101.25">
      <c r="A39" s="348"/>
      <c r="B39" s="192">
        <v>4</v>
      </c>
      <c r="C39" s="191" t="s">
        <v>1782</v>
      </c>
      <c r="D39" s="39" t="s">
        <v>2752</v>
      </c>
      <c r="E39" s="37" t="s">
        <v>2680</v>
      </c>
      <c r="F39" s="37" t="s">
        <v>1783</v>
      </c>
      <c r="G39" s="34"/>
    </row>
    <row r="40" spans="1:7" ht="56.25">
      <c r="A40" s="348"/>
      <c r="B40" s="176">
        <v>4.01</v>
      </c>
      <c r="C40" s="191" t="s">
        <v>1782</v>
      </c>
      <c r="D40" s="39" t="s">
        <v>2754</v>
      </c>
      <c r="E40" s="37" t="s">
        <v>2700</v>
      </c>
      <c r="F40" s="37" t="s">
        <v>2706</v>
      </c>
      <c r="G40" s="34"/>
    </row>
    <row r="41" spans="1:7" ht="56.25">
      <c r="A41" s="348"/>
      <c r="B41" s="176" t="s">
        <v>2739</v>
      </c>
      <c r="C41" s="191" t="s">
        <v>1782</v>
      </c>
      <c r="D41" s="39" t="s">
        <v>2753</v>
      </c>
      <c r="E41" s="37" t="s">
        <v>2742</v>
      </c>
      <c r="F41" s="37" t="s">
        <v>2740</v>
      </c>
      <c r="G41" s="34"/>
    </row>
    <row r="42" spans="1:7" ht="56.25">
      <c r="A42" s="348"/>
      <c r="B42" s="176" t="s">
        <v>2791</v>
      </c>
      <c r="C42" s="191" t="s">
        <v>1782</v>
      </c>
      <c r="D42" s="39" t="s">
        <v>2962</v>
      </c>
      <c r="E42" s="37" t="s">
        <v>2741</v>
      </c>
      <c r="F42" s="37" t="s">
        <v>2792</v>
      </c>
      <c r="G42" s="34"/>
    </row>
    <row r="43" spans="1:7" ht="123.75">
      <c r="A43" s="348"/>
      <c r="B43" s="208">
        <v>4.0999999999999996</v>
      </c>
      <c r="C43" s="191" t="s">
        <v>2961</v>
      </c>
      <c r="D43" s="209">
        <v>42867</v>
      </c>
      <c r="E43" s="220" t="s">
        <v>2964</v>
      </c>
      <c r="F43" s="37" t="s">
        <v>2963</v>
      </c>
      <c r="G43" s="34"/>
    </row>
    <row r="44" spans="1:7" ht="78.75">
      <c r="A44" s="348"/>
      <c r="B44" s="208">
        <v>4.2</v>
      </c>
      <c r="C44" s="191" t="s">
        <v>2961</v>
      </c>
      <c r="D44" s="209">
        <v>42704</v>
      </c>
      <c r="E44" s="220" t="s">
        <v>3218</v>
      </c>
      <c r="F44" s="37" t="s">
        <v>3183</v>
      </c>
      <c r="G44" s="34"/>
    </row>
    <row r="45" spans="1:7" ht="157.5">
      <c r="A45" s="348"/>
      <c r="B45" s="287">
        <v>5</v>
      </c>
      <c r="C45" s="191" t="s">
        <v>2961</v>
      </c>
      <c r="D45" s="209">
        <v>42867</v>
      </c>
      <c r="E45" s="220" t="s">
        <v>14010</v>
      </c>
      <c r="F45" s="37" t="s">
        <v>13594</v>
      </c>
      <c r="G45" s="34"/>
    </row>
    <row r="46" spans="1:7" ht="45">
      <c r="A46" s="348"/>
      <c r="B46" s="208">
        <v>5.01</v>
      </c>
      <c r="C46" s="191" t="s">
        <v>2961</v>
      </c>
      <c r="D46" s="209">
        <v>42907</v>
      </c>
      <c r="E46" s="220" t="s">
        <v>14066</v>
      </c>
      <c r="F46" s="37" t="s">
        <v>13594</v>
      </c>
      <c r="G46" s="34"/>
    </row>
    <row r="47" spans="1:7" ht="67.5">
      <c r="A47" s="348"/>
      <c r="B47" s="208">
        <v>5.0999999999999996</v>
      </c>
      <c r="C47" s="191" t="s">
        <v>2961</v>
      </c>
      <c r="D47" s="209">
        <v>43070</v>
      </c>
      <c r="E47" s="220" t="s">
        <v>14292</v>
      </c>
      <c r="F47" s="37" t="s">
        <v>14293</v>
      </c>
      <c r="G47" s="34"/>
    </row>
    <row r="48" spans="1:7" ht="56.25">
      <c r="A48" s="348"/>
      <c r="B48" s="208">
        <v>5.1100000000000003</v>
      </c>
      <c r="C48" s="191" t="s">
        <v>14573</v>
      </c>
      <c r="D48" s="209">
        <v>43217</v>
      </c>
      <c r="E48" s="220" t="s">
        <v>14719</v>
      </c>
      <c r="F48" s="37" t="s">
        <v>14614</v>
      </c>
      <c r="G48" s="34"/>
    </row>
    <row r="49" spans="1:7" ht="13.5" thickBot="1">
      <c r="A49" s="349"/>
      <c r="B49" s="350" t="str">
        <f ca="1">OFFSET(L!$C$1,MATCH("General"&amp;"Cpy",L!$A:$A,0)-1,SL,,)</f>
        <v>© 2018 Responsible Minerals Initiative. All rights reserved.</v>
      </c>
      <c r="C49" s="350"/>
      <c r="D49" s="350"/>
      <c r="E49" s="350"/>
      <c r="F49" s="350"/>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10" zoomScale="70" zoomScaleNormal="70" zoomScalePageLayoutView="70" workbookViewId="0">
      <selection activeCell="Y44" sqref="Y4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2"/>
      <c r="B1" s="393"/>
      <c r="C1" s="393"/>
      <c r="D1" s="393"/>
      <c r="E1" s="393"/>
      <c r="F1" s="393"/>
      <c r="G1" s="393"/>
      <c r="H1" s="393"/>
      <c r="I1" s="393"/>
      <c r="J1" s="393"/>
      <c r="K1" s="39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5" t="str">
        <f ca="1">OFFSET(L!$C$1,MATCH("Declaration"&amp;ADDRESS(ROW(),COLUMN(),4),L!$A:$A,0)-1,SL,,)</f>
        <v>Conflict Minerals Reporting Template (CMRT)</v>
      </c>
      <c r="E2" s="396"/>
      <c r="F2" s="396"/>
      <c r="G2" s="396"/>
      <c r="H2" s="396"/>
      <c r="I2" s="396"/>
      <c r="J2" s="39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5"/>
      <c r="G3" s="405"/>
      <c r="H3" s="405"/>
      <c r="I3" s="194"/>
      <c r="J3" s="173" t="s">
        <v>14598</v>
      </c>
      <c r="K3" s="48"/>
      <c r="L3" s="144"/>
      <c r="M3" s="135"/>
      <c r="N3" s="135"/>
      <c r="O3" s="136"/>
      <c r="P3" s="149">
        <f>MATCH($D$3,LN,0)</f>
        <v>1</v>
      </c>
    </row>
    <row r="4" spans="1:34" ht="15.75">
      <c r="A4" s="46"/>
      <c r="B4" s="401" t="str">
        <f ca="1">OFFSET(L!$C$1,MATCH("Declaration"&amp;ADDRESS(ROW(),COLUMN(),4),L!$A:$A,0)-1,SL,,)</f>
        <v>The purpose of this document is to collect sourcing information on tin, tantalum, tungsten and gold used in products</v>
      </c>
      <c r="C4" s="401"/>
      <c r="D4" s="401"/>
      <c r="E4" s="401"/>
      <c r="F4" s="401"/>
      <c r="G4" s="401"/>
      <c r="H4" s="401"/>
      <c r="I4" s="406" t="str">
        <f ca="1">OFFSET(L!$C$1,MATCH("Declaration"&amp;ADDRESS(ROW(),COLUMN(),4),L!$A:$A,0)-1,SL,,)</f>
        <v>Link to Terms &amp; Conditions</v>
      </c>
      <c r="J4" s="406"/>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1" t="str">
        <f ca="1">OFFSET(L!$C$1,MATCH("Declaration"&amp;ADDRESS(ROW(),COLUMN(),4),L!$A:$A,0)-1,SL,,)</f>
        <v>Mandatory fields are noted with an asterisk (*).  Consult the instructions tab for guidance on how to answer each question.</v>
      </c>
      <c r="C6" s="401"/>
      <c r="D6" s="401"/>
      <c r="E6" s="401"/>
      <c r="F6" s="401"/>
      <c r="G6" s="401"/>
      <c r="H6" s="401"/>
      <c r="I6" s="401"/>
      <c r="J6" s="401"/>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0" t="str">
        <f ca="1">OFFSET(L!$C$1,MATCH("Declaration"&amp;ADDRESS(ROW(),COLUMN(),4),L!$A:$A,0)-1,SL,,)</f>
        <v>Company Information</v>
      </c>
      <c r="C7" s="410"/>
      <c r="D7" s="410"/>
      <c r="E7" s="410"/>
      <c r="F7" s="410"/>
      <c r="G7" s="410"/>
      <c r="H7" s="410"/>
      <c r="I7" s="410"/>
      <c r="J7" s="410"/>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8" t="s">
        <v>15434</v>
      </c>
      <c r="E8" s="399"/>
      <c r="F8" s="399"/>
      <c r="G8" s="399"/>
      <c r="H8" s="399"/>
      <c r="I8" s="399"/>
      <c r="J8" s="40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7" t="s">
        <v>569</v>
      </c>
      <c r="E9" s="408"/>
      <c r="F9" s="408"/>
      <c r="G9" s="409"/>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1" t="str">
        <f ca="1">OFFSET(L!$C$1,MATCH("Declaration"&amp;ADDRESS(ROW(),COLUMN(),4)&amp;LEFT($D$9,1),L!$A:$A,0)-1,SL,,)</f>
        <v>Description of Scope:</v>
      </c>
      <c r="C10" s="156"/>
      <c r="D10" s="402"/>
      <c r="E10" s="403"/>
      <c r="F10" s="403"/>
      <c r="G10" s="403"/>
      <c r="H10" s="403"/>
      <c r="I10" s="403"/>
      <c r="J10" s="40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2"/>
      <c r="C11" s="156"/>
      <c r="D11" s="421" t="str">
        <f ca="1">IF(D9=Q9,OFFSET(L!$C$1,MATCH("Declaration"&amp;ADDRESS(ROW(),COLUMN(),4),L!$A:$A,0)-1,SL,,),"")</f>
        <v/>
      </c>
      <c r="E11" s="422"/>
      <c r="F11" s="422"/>
      <c r="G11" s="422"/>
      <c r="H11" s="422"/>
      <c r="I11" s="422"/>
      <c r="J11" s="42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15435</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3" t="s">
        <v>15436</v>
      </c>
      <c r="E16" s="414"/>
      <c r="F16" s="414"/>
      <c r="G16" s="414"/>
      <c r="H16" s="414"/>
      <c r="I16" s="414"/>
      <c r="J16" s="41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15437</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15425</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15425</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3" t="s">
        <v>15426</v>
      </c>
      <c r="E20" s="414"/>
      <c r="F20" s="414"/>
      <c r="G20" s="414"/>
      <c r="H20" s="414"/>
      <c r="I20" s="414"/>
      <c r="J20" s="41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15427</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43474</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8"/>
      <c r="E23" s="41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9" t="str">
        <f ca="1">OFFSET(L!$C$1,MATCH("Declaration"&amp;ADDRESS(ROW(),COLUMN(),4),L!$A:$A,0)-1,SL,,)</f>
        <v>Answer</v>
      </c>
      <c r="E25" s="41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7" t="s">
        <v>563</v>
      </c>
      <c r="E26" s="378"/>
      <c r="F26" s="15"/>
      <c r="G26" s="379"/>
      <c r="H26" s="380"/>
      <c r="I26" s="380"/>
      <c r="J26" s="381"/>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563</v>
      </c>
      <c r="E28" s="378"/>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7" t="s">
        <v>563</v>
      </c>
      <c r="E29" s="378"/>
      <c r="F29" s="15"/>
      <c r="G29" s="379"/>
      <c r="H29" s="380"/>
      <c r="I29" s="380"/>
      <c r="J29" s="38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7" t="s">
        <v>563</v>
      </c>
      <c r="E32" s="378"/>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563</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7" t="s">
        <v>563</v>
      </c>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7" t="s">
        <v>563</v>
      </c>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7"/>
      <c r="I37" s="417"/>
      <c r="J37" s="417"/>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7" t="s">
        <v>565</v>
      </c>
      <c r="E38" s="378"/>
      <c r="F38" s="59"/>
      <c r="G38" s="379" t="s">
        <v>15433</v>
      </c>
      <c r="H38" s="380"/>
      <c r="I38" s="380"/>
      <c r="J38" s="381"/>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565</v>
      </c>
      <c r="E39" s="378"/>
      <c r="F39" s="59"/>
      <c r="G39" s="379" t="s">
        <v>15433</v>
      </c>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9" t="s">
        <v>15433</v>
      </c>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7" t="s">
        <v>565</v>
      </c>
      <c r="E41" s="378"/>
      <c r="F41" s="59"/>
      <c r="G41" s="379" t="s">
        <v>15433</v>
      </c>
      <c r="H41" s="380"/>
      <c r="I41" s="380"/>
      <c r="J41" s="38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7" t="s">
        <v>565</v>
      </c>
      <c r="E44" s="378"/>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565</v>
      </c>
      <c r="E45" s="378"/>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565</v>
      </c>
      <c r="E46" s="376"/>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7" t="s">
        <v>565</v>
      </c>
      <c r="E47" s="378"/>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75" t="s">
        <v>3221</v>
      </c>
      <c r="E50" s="376"/>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75" t="s">
        <v>3221</v>
      </c>
      <c r="E51" s="376"/>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5" t="s">
        <v>3221</v>
      </c>
      <c r="E52" s="376"/>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5" t="s">
        <v>3221</v>
      </c>
      <c r="E53" s="376"/>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6"/>
      <c r="I55" s="416"/>
      <c r="J55" s="416"/>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24" t="s">
        <v>564</v>
      </c>
      <c r="E56" s="425"/>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424" t="s">
        <v>564</v>
      </c>
      <c r="E57" s="425"/>
      <c r="F57" s="59"/>
      <c r="G57" s="379"/>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9"/>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424" t="s">
        <v>564</v>
      </c>
      <c r="E59" s="425"/>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6" t="str">
        <f>IF(Q69="(*)","Click here to enter smelter names","")</f>
        <v/>
      </c>
      <c r="I61" s="416"/>
      <c r="J61" s="416"/>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7" t="s">
        <v>563</v>
      </c>
      <c r="E62" s="378"/>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563</v>
      </c>
      <c r="E63" s="378"/>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7" t="s">
        <v>563</v>
      </c>
      <c r="E65" s="378"/>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9" t="str">
        <f ca="1">D25</f>
        <v>Answer</v>
      </c>
      <c r="E68" s="419"/>
      <c r="F68" s="65"/>
      <c r="G68" s="419" t="str">
        <f ca="1">G25</f>
        <v>Comments</v>
      </c>
      <c r="H68" s="419" t="e">
        <f>HLOOKUP(SL,LT,$O68,0)</f>
        <v>#NAME?</v>
      </c>
      <c r="I68" s="41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79"/>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0"/>
      <c r="H70" s="420"/>
      <c r="I70" s="420"/>
      <c r="J70" s="42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389" t="s">
        <v>15428</v>
      </c>
      <c r="H71" s="390"/>
      <c r="I71" s="390"/>
      <c r="J71" s="391"/>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79" t="s">
        <v>15429</v>
      </c>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564</v>
      </c>
      <c r="E75" s="378"/>
      <c r="F75" s="69"/>
      <c r="G75" s="379" t="s">
        <v>15430</v>
      </c>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79" t="s">
        <v>15431</v>
      </c>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13590</v>
      </c>
      <c r="E79" s="430"/>
      <c r="F79" s="69"/>
      <c r="G79" s="379"/>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0"/>
      <c r="H80" s="420"/>
      <c r="I80" s="420"/>
      <c r="J80" s="42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79"/>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79"/>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563</v>
      </c>
      <c r="E85" s="378"/>
      <c r="F85" s="69"/>
      <c r="G85" s="379" t="s">
        <v>15432</v>
      </c>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5:E75 D79:E79 D71:E71 D73:E73 D81:E81 D83:E83 D85:E85">
    <cfRule type="expression" dxfId="92" priority="89" stopIfTrue="1">
      <formula>AND(OR($D$26="No",AND($D$26="Yes",$D$32="No")),OR($D$27="No",AND($D$27="Yes",$D$33="No")), OR($D$28="No",AND($D$28="Yes",$D$34="No")), OR($D$29="No",AND($D$29="Yes",$D$35="No")))</formula>
    </cfRule>
    <cfRule type="expression" dxfId="91" priority="90" stopIfTrue="1">
      <formula>IF(D69="",TRUE)</formula>
    </cfRule>
  </conditionalFormatting>
  <conditionalFormatting sqref="D26:E26">
    <cfRule type="expression" dxfId="90" priority="141" stopIfTrue="1">
      <formula>IF($D$26="",TRUE)</formula>
    </cfRule>
  </conditionalFormatting>
  <conditionalFormatting sqref="D8:J8">
    <cfRule type="expression" dxfId="89" priority="155" stopIfTrue="1">
      <formula>IF($D$8="",TRUE)</formula>
    </cfRule>
  </conditionalFormatting>
  <conditionalFormatting sqref="D9:G9">
    <cfRule type="expression" dxfId="88" priority="156" stopIfTrue="1">
      <formula>IF($D$9="",TRUE)</formula>
    </cfRule>
  </conditionalFormatting>
  <conditionalFormatting sqref="D15:J15">
    <cfRule type="expression" dxfId="87" priority="157" stopIfTrue="1">
      <formula>IF($D$15="",TRUE)</formula>
    </cfRule>
  </conditionalFormatting>
  <conditionalFormatting sqref="D16:J16">
    <cfRule type="expression" dxfId="86" priority="158" stopIfTrue="1">
      <formula>IF($D$16="",TRUE)</formula>
    </cfRule>
  </conditionalFormatting>
  <conditionalFormatting sqref="D17:J17">
    <cfRule type="expression" dxfId="85" priority="159" stopIfTrue="1">
      <formula>IF($D$17="",TRUE)</formula>
    </cfRule>
  </conditionalFormatting>
  <conditionalFormatting sqref="D18:J18">
    <cfRule type="expression" dxfId="84" priority="160" stopIfTrue="1">
      <formula>IF($D$18="",TRUE)</formula>
    </cfRule>
  </conditionalFormatting>
  <conditionalFormatting sqref="D22:E22">
    <cfRule type="expression" dxfId="83" priority="163" stopIfTrue="1">
      <formula>IF($D$22="",TRUE)</formula>
    </cfRule>
  </conditionalFormatting>
  <conditionalFormatting sqref="D10:J10">
    <cfRule type="expression" dxfId="82" priority="60" stopIfTrue="1">
      <formula>IF($D$9=$Q$9,TRUE)</formula>
    </cfRule>
    <cfRule type="expression" dxfId="81" priority="170" stopIfTrue="1">
      <formula>IF(AND($D$10="",$D$9=$R$9),TRUE)</formula>
    </cfRule>
  </conditionalFormatting>
  <conditionalFormatting sqref="D52:E52">
    <cfRule type="expression" dxfId="80" priority="53" stopIfTrue="1">
      <formula>$P$28=""</formula>
    </cfRule>
  </conditionalFormatting>
  <conditionalFormatting sqref="D53:E53">
    <cfRule type="expression" dxfId="79" priority="168" stopIfTrue="1">
      <formula>$P$29=""</formula>
    </cfRule>
  </conditionalFormatting>
  <conditionalFormatting sqref="D38 D44 D50 D56 D62">
    <cfRule type="expression" dxfId="78" priority="55" stopIfTrue="1">
      <formula>$P$32=""</formula>
    </cfRule>
  </conditionalFormatting>
  <conditionalFormatting sqref="D51">
    <cfRule type="expression" dxfId="77" priority="54" stopIfTrue="1">
      <formula>$P$33=""</formula>
    </cfRule>
  </conditionalFormatting>
  <conditionalFormatting sqref="D52">
    <cfRule type="expression" dxfId="76" priority="44" stopIfTrue="1">
      <formula>$P$34=""</formula>
    </cfRule>
    <cfRule type="expression" dxfId="75" priority="166" stopIfTrue="1">
      <formula>IF(AND(OR($D$28="Yes",$D$28=""),D52=""),1,0)</formula>
    </cfRule>
  </conditionalFormatting>
  <conditionalFormatting sqref="D53">
    <cfRule type="expression" dxfId="74" priority="52" stopIfTrue="1">
      <formula>$P$35=""</formula>
    </cfRule>
  </conditionalFormatting>
  <conditionalFormatting sqref="D38:E38 D44:E44 D50:E50 D56:E56 D62:E62">
    <cfRule type="expression" dxfId="73" priority="57" stopIfTrue="1">
      <formula>$P$26=""</formula>
    </cfRule>
    <cfRule type="expression" dxfId="72" priority="58" stopIfTrue="1">
      <formula>IF(AND(OR($D$26="Yes",$D$26=""),D38=""),1,0)</formula>
    </cfRule>
  </conditionalFormatting>
  <conditionalFormatting sqref="G79:J79">
    <cfRule type="expression" dxfId="71" priority="51" stopIfTrue="1">
      <formula>IF(AND($D$79="Yes, using other format (describe)",$G$79=""),TRUE)</formula>
    </cfRule>
  </conditionalFormatting>
  <conditionalFormatting sqref="D51:E51">
    <cfRule type="expression" dxfId="70" priority="164" stopIfTrue="1">
      <formula>$P$39=""</formula>
    </cfRule>
    <cfRule type="expression" dxfId="69" priority="165" stopIfTrue="1">
      <formula>IF(AND(OR($D$27="Yes",$D$27=""),D51=""),1,0)</formula>
    </cfRule>
  </conditionalFormatting>
  <conditionalFormatting sqref="D53:E53">
    <cfRule type="expression" dxfId="68" priority="169" stopIfTrue="1">
      <formula>IF(AND(OR($D$29="Yes",$D$29=""),D53=""),1,0)</formula>
    </cfRule>
  </conditionalFormatting>
  <conditionalFormatting sqref="D20:J20">
    <cfRule type="expression" dxfId="67" priority="39" stopIfTrue="1">
      <formula>IF($D$20="",TRUE)</formula>
    </cfRule>
  </conditionalFormatting>
  <conditionalFormatting sqref="D21:J21">
    <cfRule type="expression" dxfId="66" priority="40" stopIfTrue="1">
      <formula>IF($D$21="",TRUE)</formula>
    </cfRule>
  </conditionalFormatting>
  <conditionalFormatting sqref="D27:E27 D29:E29">
    <cfRule type="expression" dxfId="65" priority="38" stopIfTrue="1">
      <formula>IF($D$26="",TRUE)</formula>
    </cfRule>
  </conditionalFormatting>
  <conditionalFormatting sqref="D32:E33 D35:E35">
    <cfRule type="expression" dxfId="64" priority="37" stopIfTrue="1">
      <formula>IF($D$26="",TRUE)</formula>
    </cfRule>
  </conditionalFormatting>
  <conditionalFormatting sqref="D39 D41">
    <cfRule type="expression" dxfId="63" priority="34" stopIfTrue="1">
      <formula>$P$32=""</formula>
    </cfRule>
  </conditionalFormatting>
  <conditionalFormatting sqref="D39:E39 D41:E41">
    <cfRule type="expression" dxfId="62" priority="35" stopIfTrue="1">
      <formula>$P$26=""</formula>
    </cfRule>
    <cfRule type="expression" dxfId="61" priority="36" stopIfTrue="1">
      <formula>IF(AND(OR($D$26="Yes",$D$26=""),D39=""),1,0)</formula>
    </cfRule>
  </conditionalFormatting>
  <conditionalFormatting sqref="D45 D47">
    <cfRule type="expression" dxfId="60" priority="31" stopIfTrue="1">
      <formula>$P$32=""</formula>
    </cfRule>
  </conditionalFormatting>
  <conditionalFormatting sqref="D45:E45 D47:E47">
    <cfRule type="expression" dxfId="59" priority="32" stopIfTrue="1">
      <formula>$P$26=""</formula>
    </cfRule>
    <cfRule type="expression" dxfId="58" priority="33" stopIfTrue="1">
      <formula>IF(AND(OR($D$26="Yes",$D$26=""),D45=""),1,0)</formula>
    </cfRule>
  </conditionalFormatting>
  <conditionalFormatting sqref="D57 D59">
    <cfRule type="expression" dxfId="57" priority="28" stopIfTrue="1">
      <formula>$P$32=""</formula>
    </cfRule>
  </conditionalFormatting>
  <conditionalFormatting sqref="D57:E57 D59:E59">
    <cfRule type="expression" dxfId="56" priority="29" stopIfTrue="1">
      <formula>$P$26=""</formula>
    </cfRule>
    <cfRule type="expression" dxfId="55" priority="30" stopIfTrue="1">
      <formula>IF(AND(OR($D$26="Yes",$D$26=""),D57=""),1,0)</formula>
    </cfRule>
  </conditionalFormatting>
  <conditionalFormatting sqref="D63 D65">
    <cfRule type="expression" dxfId="54" priority="25" stopIfTrue="1">
      <formula>$P$32=""</formula>
    </cfRule>
  </conditionalFormatting>
  <conditionalFormatting sqref="D63:E63 D65:E65">
    <cfRule type="expression" dxfId="53" priority="26" stopIfTrue="1">
      <formula>$P$26=""</formula>
    </cfRule>
    <cfRule type="expression" dxfId="52" priority="27" stopIfTrue="1">
      <formula>IF(AND(OR($D$26="Yes",$D$26=""),D63=""),1,0)</formula>
    </cfRule>
  </conditionalFormatting>
  <conditionalFormatting sqref="D77:E77">
    <cfRule type="expression" dxfId="51" priority="23" stopIfTrue="1">
      <formula>AND(OR($D$26="No",AND($D$26="Yes",$D$32="No")),OR($D$27="No",AND($D$27="Yes",$D$33="No")), OR($D$28="No",AND($D$28="Yes",$D$34="No")), OR($D$29="No",AND($D$29="Yes",$D$35="No")))</formula>
    </cfRule>
    <cfRule type="expression" dxfId="50" priority="24" stopIfTrue="1">
      <formula>IF(D77="",TRUE)</formula>
    </cfRule>
  </conditionalFormatting>
  <conditionalFormatting sqref="G71:J71">
    <cfRule type="expression" dxfId="49" priority="22" stopIfTrue="1">
      <formula>IF(AND($D$71="Yes",$G$71=""),TRUE)</formula>
    </cfRule>
  </conditionalFormatting>
  <conditionalFormatting sqref="D19:J19">
    <cfRule type="expression" dxfId="48" priority="21" stopIfTrue="1">
      <formula>IF($D$18="",TRUE)</formula>
    </cfRule>
  </conditionalFormatting>
  <conditionalFormatting sqref="D58:E58">
    <cfRule type="expression" dxfId="47" priority="19" stopIfTrue="1">
      <formula>$P$28=""</formula>
    </cfRule>
  </conditionalFormatting>
  <conditionalFormatting sqref="D58">
    <cfRule type="expression" dxfId="46" priority="18" stopIfTrue="1">
      <formula>$P$34=""</formula>
    </cfRule>
    <cfRule type="expression" dxfId="45" priority="20" stopIfTrue="1">
      <formula>IF(AND(OR($D$28="Yes",$D$28=""),D58=""),1,0)</formula>
    </cfRule>
  </conditionalFormatting>
  <conditionalFormatting sqref="D64:E64">
    <cfRule type="expression" dxfId="44" priority="16" stopIfTrue="1">
      <formula>$P$28=""</formula>
    </cfRule>
  </conditionalFormatting>
  <conditionalFormatting sqref="D64">
    <cfRule type="expression" dxfId="43" priority="15" stopIfTrue="1">
      <formula>$P$34=""</formula>
    </cfRule>
    <cfRule type="expression" dxfId="42" priority="17" stopIfTrue="1">
      <formula>IF(AND(OR($D$28="Yes",$D$28=""),D64=""),1,0)</formula>
    </cfRule>
  </conditionalFormatting>
  <conditionalFormatting sqref="D46:E46">
    <cfRule type="expression" dxfId="41" priority="13" stopIfTrue="1">
      <formula>$P$28=""</formula>
    </cfRule>
  </conditionalFormatting>
  <conditionalFormatting sqref="D46">
    <cfRule type="expression" dxfId="40" priority="12" stopIfTrue="1">
      <formula>$P$34=""</formula>
    </cfRule>
    <cfRule type="expression" dxfId="39" priority="14" stopIfTrue="1">
      <formula>IF(AND(OR($D$28="Yes",$D$28=""),D46=""),1,0)</formula>
    </cfRule>
  </conditionalFormatting>
  <conditionalFormatting sqref="D40:E40">
    <cfRule type="expression" dxfId="38" priority="10" stopIfTrue="1">
      <formula>$P$28=""</formula>
    </cfRule>
  </conditionalFormatting>
  <conditionalFormatting sqref="D40">
    <cfRule type="expression" dxfId="37" priority="9" stopIfTrue="1">
      <formula>$P$34=""</formula>
    </cfRule>
    <cfRule type="expression" dxfId="36" priority="11" stopIfTrue="1">
      <formula>IF(AND(OR($D$28="Yes",$D$28=""),D40=""),1,0)</formula>
    </cfRule>
  </conditionalFormatting>
  <conditionalFormatting sqref="D28:E28">
    <cfRule type="expression" dxfId="35" priority="2" stopIfTrue="1">
      <formula>IF($D$26="",TRUE)</formula>
    </cfRule>
  </conditionalFormatting>
  <conditionalFormatting sqref="D34:E34">
    <cfRule type="expression" dxfId="34" priority="1" stopIfTrue="1">
      <formula>IF($D$26="",TRUE)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20" r:id="rId3" xr:uid="{00000000-0004-0000-0300-000004000000}"/>
    <hyperlink ref="G71" r:id="rId4" xr:uid="{00000000-0004-0000-0300-000005000000}"/>
    <hyperlink ref="D16"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5" sqref="A5:A185"/>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76.5">
      <c r="A5" s="235" t="s">
        <v>1541</v>
      </c>
      <c r="B5" s="236" t="s">
        <v>1263</v>
      </c>
      <c r="C5" s="242" t="s">
        <v>1540</v>
      </c>
      <c r="D5" s="236"/>
      <c r="E5" s="236" t="str">
        <f ca="1">IF(ISERROR($V5),"",OFFSET('Smelter Look-up'!$D$4,$V5-4,0)&amp;"")</f>
        <v>UNITED STATES OF AMERICA</v>
      </c>
      <c r="F5" s="236" t="str">
        <f ca="1">IF(ISERROR($V5),"",OFFSET('Smelter Look-up'!$E$4,$V5-4,0))</f>
        <v>CID000015</v>
      </c>
      <c r="G5" s="236" t="str">
        <f ca="1">IF(C5=$X$4,"Enter smelter details", IF(ISERROR($V5),"",OFFSET('Smelter Look-up'!$F$4,$V5-4,0)))</f>
        <v>RMI</v>
      </c>
      <c r="H5" s="237">
        <f ca="1">IF(ISERROR($V5),"",OFFSET('Smelter Look-up'!$G$4,$V5-4,0))</f>
        <v>0</v>
      </c>
      <c r="I5" s="238" t="str">
        <f ca="1">IF(ISERROR($V5),"",OFFSET('Smelter Look-up'!$H$4,$V5-4,0))</f>
        <v>Warwick</v>
      </c>
      <c r="J5" s="238" t="str">
        <f ca="1">IF(ISERROR($V5),"",OFFSET('Smelter Look-up'!$I$4,$V5-4,0))</f>
        <v>Rhode Island</v>
      </c>
      <c r="K5" s="240"/>
      <c r="L5" s="240"/>
      <c r="M5" s="240"/>
      <c r="N5" s="240"/>
      <c r="O5" s="240"/>
      <c r="P5" s="239"/>
      <c r="Q5" s="241"/>
      <c r="R5" s="236" t="str">
        <f ca="1">IF(ISERROR($V5),"",OFFSET('Smelter Look-up'!$C$4,$V5-4,0)&amp;"")</f>
        <v>Advanced Chemical Company</v>
      </c>
      <c r="S5" s="250" t="str">
        <f t="shared" ref="S5:S58" ca="1" si="0">IF(B5="","",IF(ISERROR(MATCH($E5,CL,0)),"Unknown",INDIRECT("'C'!$A$"&amp;MATCH($E5,CL,0)+1)))</f>
        <v>US</v>
      </c>
      <c r="T5" s="250" t="str">
        <f ca="1">IF(B5="","",IF(ISERROR(MATCH($J5,SorP!$B$1:$B$6230,0)),"",INDIRECT("'SorP'!$A$"&amp;MATCH($J5,SorP!$B$1:$B$6230,0))))</f>
        <v>US-RI</v>
      </c>
      <c r="U5" s="280"/>
      <c r="V5" s="281">
        <f>IF(C5="",NA(),MATCH($B5&amp;$C5,'Smelter Look-up'!$J:$J,0))</f>
        <v>6</v>
      </c>
      <c r="W5" s="282"/>
      <c r="X5" s="282">
        <f t="shared" ref="X5:X58" ca="1" si="1">IF(AND(C5="Smelter not listed",OR(LEN(D5)=0,LEN(E5)=0)),1,0)</f>
        <v>0</v>
      </c>
      <c r="Y5" s="282"/>
      <c r="Z5" s="282"/>
      <c r="AB5" s="284" t="str">
        <f t="shared" ref="AB5:AB58" si="2">B5&amp;C5</f>
        <v>GoldAdvanced Chemical Company</v>
      </c>
    </row>
    <row r="6" spans="1:34" s="283" customFormat="1" ht="102">
      <c r="A6" s="235" t="s">
        <v>749</v>
      </c>
      <c r="B6" s="236" t="s">
        <v>1263</v>
      </c>
      <c r="C6" s="242" t="s">
        <v>718</v>
      </c>
      <c r="D6" s="236"/>
      <c r="E6" s="236" t="str">
        <f ca="1">IF(ISERROR($V6),"",OFFSET('Smelter Look-up'!$D$4,$V6-4,0)&amp;"")</f>
        <v>UZBEKISTAN</v>
      </c>
      <c r="F6" s="236" t="str">
        <f ca="1">IF(ISERROR($V6),"",OFFSET('Smelter Look-up'!$E$4,$V6-4,0))</f>
        <v>CID000041</v>
      </c>
      <c r="G6" s="236" t="str">
        <f ca="1">IF(C6=$X$4,"Enter smelter details", IF(ISERROR($V6),"",OFFSET('Smelter Look-up'!$F$4,$V6-4,0)))</f>
        <v>RMI</v>
      </c>
      <c r="H6" s="237">
        <f ca="1">IF(ISERROR($V6),"",OFFSET('Smelter Look-up'!$G$4,$V6-4,0))</f>
        <v>0</v>
      </c>
      <c r="I6" s="238" t="str">
        <f ca="1">IF(ISERROR($V6),"",OFFSET('Smelter Look-up'!$H$4,$V6-4,0))</f>
        <v>Almalyk</v>
      </c>
      <c r="J6" s="238" t="str">
        <f ca="1">IF(ISERROR($V6),"",OFFSET('Smelter Look-up'!$I$4,$V6-4,0))</f>
        <v>Toshkent</v>
      </c>
      <c r="K6" s="240"/>
      <c r="L6" s="240"/>
      <c r="M6" s="240"/>
      <c r="N6" s="240"/>
      <c r="O6" s="240"/>
      <c r="P6" s="239"/>
      <c r="Q6" s="241"/>
      <c r="R6" s="236" t="str">
        <f ca="1">IF(ISERROR($V6),"",OFFSET('Smelter Look-up'!$C$4,$V6-4,0)&amp;"")</f>
        <v>Almalyk Mining and Metallurgical Complex (AMMC)</v>
      </c>
      <c r="S6" s="250" t="str">
        <f t="shared" ca="1" si="0"/>
        <v>UZ</v>
      </c>
      <c r="T6" s="250" t="str">
        <f ca="1">IF(B6="","",IF(ISERROR(MATCH($J6,SorP!$B$1:$B$6230,0)),"",INDIRECT("'SorP'!$A$"&amp;MATCH($J6,SorP!$B$1:$B$6230,0))))</f>
        <v>UZ-TK</v>
      </c>
      <c r="U6" s="280"/>
      <c r="V6" s="281">
        <f>IF(C6="",NA(),MATCH($B6&amp;$C6,'Smelter Look-up'!$J:$J,0))</f>
        <v>14</v>
      </c>
      <c r="W6" s="282"/>
      <c r="X6" s="282">
        <f t="shared" ca="1" si="1"/>
        <v>0</v>
      </c>
      <c r="Y6" s="282"/>
      <c r="Z6" s="282"/>
      <c r="AB6" s="284" t="str">
        <f t="shared" si="2"/>
        <v>GoldAlmalyk Mining and Metallurgical Complex (AMMC)</v>
      </c>
    </row>
    <row r="7" spans="1:34" s="283" customFormat="1" ht="89.25">
      <c r="A7" s="235" t="s">
        <v>750</v>
      </c>
      <c r="B7" s="236" t="s">
        <v>1263</v>
      </c>
      <c r="C7" s="242" t="s">
        <v>13595</v>
      </c>
      <c r="D7" s="236"/>
      <c r="E7" s="236" t="str">
        <f ca="1">IF(ISERROR($V7),"",OFFSET('Smelter Look-up'!$D$4,$V7-4,0)&amp;"")</f>
        <v>BRAZIL</v>
      </c>
      <c r="F7" s="236" t="str">
        <f ca="1">IF(ISERROR($V7),"",OFFSET('Smelter Look-up'!$E$4,$V7-4,0))</f>
        <v>CID000058</v>
      </c>
      <c r="G7" s="236" t="str">
        <f ca="1">IF(C7=$X$4,"Enter smelter details", IF(ISERROR($V7),"",OFFSET('Smelter Look-up'!$F$4,$V7-4,0)))</f>
        <v>RMI</v>
      </c>
      <c r="H7" s="237">
        <f ca="1">IF(ISERROR($V7),"",OFFSET('Smelter Look-up'!$G$4,$V7-4,0))</f>
        <v>0</v>
      </c>
      <c r="I7" s="238" t="str">
        <f ca="1">IF(ISERROR($V7),"",OFFSET('Smelter Look-up'!$H$4,$V7-4,0))</f>
        <v>Nova Lima</v>
      </c>
      <c r="J7" s="238" t="str">
        <f ca="1">IF(ISERROR($V7),"",OFFSET('Smelter Look-up'!$I$4,$V7-4,0))</f>
        <v>Minas Gerais</v>
      </c>
      <c r="K7" s="240"/>
      <c r="L7" s="240"/>
      <c r="M7" s="240"/>
      <c r="N7" s="240"/>
      <c r="O7" s="240"/>
      <c r="P7" s="239"/>
      <c r="Q7" s="241"/>
      <c r="R7" s="236" t="str">
        <f ca="1">IF(ISERROR($V7),"",OFFSET('Smelter Look-up'!$C$4,$V7-4,0)&amp;"")</f>
        <v>AngloGold Ashanti Corrego do Sitio Mineracao</v>
      </c>
      <c r="S7" s="250" t="str">
        <f t="shared" ca="1" si="0"/>
        <v>BR</v>
      </c>
      <c r="T7" s="250" t="str">
        <f ca="1">IF(B7="","",IF(ISERROR(MATCH($J7,SorP!$B$1:$B$6230,0)),"",INDIRECT("'SorP'!$A$"&amp;MATCH($J7,SorP!$B$1:$B$6230,0))))</f>
        <v>BR-MG</v>
      </c>
      <c r="U7" s="280"/>
      <c r="V7" s="281">
        <f>IF(C7="",NA(),MATCH($B7&amp;$C7,'Smelter Look-up'!$J:$J,0))</f>
        <v>17</v>
      </c>
      <c r="W7" s="282"/>
      <c r="X7" s="282">
        <f t="shared" ca="1" si="1"/>
        <v>0</v>
      </c>
      <c r="Y7" s="282"/>
      <c r="Z7" s="282"/>
      <c r="AB7" s="284" t="str">
        <f t="shared" si="2"/>
        <v>GoldAngloGold Ashanti Corrego do Sitio Mineracao</v>
      </c>
    </row>
    <row r="8" spans="1:34" s="283" customFormat="1" ht="51">
      <c r="A8" s="235" t="s">
        <v>751</v>
      </c>
      <c r="B8" s="236" t="s">
        <v>1263</v>
      </c>
      <c r="C8" s="242" t="s">
        <v>2965</v>
      </c>
      <c r="D8" s="236"/>
      <c r="E8" s="236" t="str">
        <f ca="1">IF(ISERROR($V8),"",OFFSET('Smelter Look-up'!$D$4,$V8-4,0)&amp;"")</f>
        <v>SWITZERLAND</v>
      </c>
      <c r="F8" s="236" t="str">
        <f ca="1">IF(ISERROR($V8),"",OFFSET('Smelter Look-up'!$E$4,$V8-4,0))</f>
        <v>CID000077</v>
      </c>
      <c r="G8" s="236" t="str">
        <f ca="1">IF(C8=$X$4,"Enter smelter details", IF(ISERROR($V8),"",OFFSET('Smelter Look-up'!$F$4,$V8-4,0)))</f>
        <v>RMI</v>
      </c>
      <c r="H8" s="237">
        <f ca="1">IF(ISERROR($V8),"",OFFSET('Smelter Look-up'!$G$4,$V8-4,0))</f>
        <v>0</v>
      </c>
      <c r="I8" s="238" t="str">
        <f ca="1">IF(ISERROR($V8),"",OFFSET('Smelter Look-up'!$H$4,$V8-4,0))</f>
        <v>Mendrisio</v>
      </c>
      <c r="J8" s="238" t="str">
        <f ca="1">IF(ISERROR($V8),"",OFFSET('Smelter Look-up'!$I$4,$V8-4,0))</f>
        <v>Ticino</v>
      </c>
      <c r="K8" s="240"/>
      <c r="L8" s="240"/>
      <c r="M8" s="240"/>
      <c r="N8" s="240"/>
      <c r="O8" s="240"/>
      <c r="P8" s="239"/>
      <c r="Q8" s="241"/>
      <c r="R8" s="236" t="str">
        <f ca="1">IF(ISERROR($V8),"",OFFSET('Smelter Look-up'!$C$4,$V8-4,0)&amp;"")</f>
        <v>Argor-Heraeus S.A.</v>
      </c>
      <c r="S8" s="250" t="str">
        <f t="shared" ca="1" si="0"/>
        <v>CH</v>
      </c>
      <c r="T8" s="250" t="str">
        <f ca="1">IF(B8="","",IF(ISERROR(MATCH($J8,SorP!$B$1:$B$6230,0)),"",INDIRECT("'SorP'!$A$"&amp;MATCH($J8,SorP!$B$1:$B$6230,0))))</f>
        <v>CH-TI</v>
      </c>
      <c r="U8" s="280"/>
      <c r="V8" s="281">
        <f>IF(C8="",NA(),MATCH($B8&amp;$C8,'Smelter Look-up'!$J:$J,0))</f>
        <v>21</v>
      </c>
      <c r="W8" s="282"/>
      <c r="X8" s="282">
        <f t="shared" ca="1" si="1"/>
        <v>0</v>
      </c>
      <c r="Y8" s="282"/>
      <c r="Z8" s="282"/>
      <c r="AB8" s="284" t="str">
        <f t="shared" si="2"/>
        <v>GoldArgor-Heraeus S.A.</v>
      </c>
    </row>
    <row r="9" spans="1:34" s="283" customFormat="1" ht="51">
      <c r="A9" s="235" t="s">
        <v>752</v>
      </c>
      <c r="B9" s="236" t="s">
        <v>1263</v>
      </c>
      <c r="C9" s="242" t="s">
        <v>2966</v>
      </c>
      <c r="D9" s="236"/>
      <c r="E9" s="236" t="str">
        <f ca="1">IF(ISERROR($V9),"",OFFSET('Smelter Look-up'!$D$4,$V9-4,0)&amp;"")</f>
        <v>JAPAN</v>
      </c>
      <c r="F9" s="236" t="str">
        <f ca="1">IF(ISERROR($V9),"",OFFSET('Smelter Look-up'!$E$4,$V9-4,0))</f>
        <v>CID000082</v>
      </c>
      <c r="G9" s="236" t="str">
        <f ca="1">IF(C9=$X$4,"Enter smelter details", IF(ISERROR($V9),"",OFFSET('Smelter Look-up'!$F$4,$V9-4,0)))</f>
        <v>RMI</v>
      </c>
      <c r="H9" s="237">
        <f ca="1">IF(ISERROR($V9),"",OFFSET('Smelter Look-up'!$G$4,$V9-4,0))</f>
        <v>0</v>
      </c>
      <c r="I9" s="238" t="str">
        <f ca="1">IF(ISERROR($V9),"",OFFSET('Smelter Look-up'!$H$4,$V9-4,0))</f>
        <v>Kobe</v>
      </c>
      <c r="J9" s="238" t="str">
        <f ca="1">IF(ISERROR($V9),"",OFFSET('Smelter Look-up'!$I$4,$V9-4,0))</f>
        <v>Hyogo</v>
      </c>
      <c r="K9" s="240"/>
      <c r="L9" s="240"/>
      <c r="M9" s="240"/>
      <c r="N9" s="240"/>
      <c r="O9" s="240"/>
      <c r="P9" s="239"/>
      <c r="Q9" s="241"/>
      <c r="R9" s="236" t="str">
        <f ca="1">IF(ISERROR($V9),"",OFFSET('Smelter Look-up'!$C$4,$V9-4,0)&amp;"")</f>
        <v>Asahi Pretec Corp.</v>
      </c>
      <c r="S9" s="250" t="str">
        <f t="shared" ca="1" si="0"/>
        <v>JP</v>
      </c>
      <c r="T9" s="250" t="str">
        <f ca="1">IF(B9="","",IF(ISERROR(MATCH($J9,SorP!$B$1:$B$6230,0)),"",INDIRECT("'SorP'!$A$"&amp;MATCH($J9,SorP!$B$1:$B$6230,0))))</f>
        <v>JP-28</v>
      </c>
      <c r="U9" s="280"/>
      <c r="V9" s="281">
        <f>IF(C9="",NA(),MATCH($B9&amp;$C9,'Smelter Look-up'!$J:$J,0))</f>
        <v>22</v>
      </c>
      <c r="W9" s="282"/>
      <c r="X9" s="282">
        <f t="shared" ca="1" si="1"/>
        <v>0</v>
      </c>
      <c r="Y9" s="282"/>
      <c r="Z9" s="282"/>
      <c r="AB9" s="284" t="str">
        <f t="shared" si="2"/>
        <v>GoldAsahi Pretec Corp.</v>
      </c>
    </row>
    <row r="10" spans="1:34" s="283" customFormat="1" ht="63.75">
      <c r="A10" s="235" t="s">
        <v>786</v>
      </c>
      <c r="B10" s="236" t="s">
        <v>1263</v>
      </c>
      <c r="C10" s="242" t="s">
        <v>2686</v>
      </c>
      <c r="D10" s="236"/>
      <c r="E10" s="236" t="str">
        <f ca="1">IF(ISERROR($V10),"",OFFSET('Smelter Look-up'!$D$4,$V10-4,0)&amp;"")</f>
        <v>UNITED STATES OF AMERICA</v>
      </c>
      <c r="F10" s="236" t="str">
        <f ca="1">IF(ISERROR($V10),"",OFFSET('Smelter Look-up'!$E$4,$V10-4,0))</f>
        <v>CID000920</v>
      </c>
      <c r="G10" s="236" t="str">
        <f ca="1">IF(C10=$X$4,"Enter smelter details", IF(ISERROR($V10),"",OFFSET('Smelter Look-up'!$F$4,$V10-4,0)))</f>
        <v>RMI</v>
      </c>
      <c r="H10" s="237">
        <f ca="1">IF(ISERROR($V10),"",OFFSET('Smelter Look-up'!$G$4,$V10-4,0))</f>
        <v>0</v>
      </c>
      <c r="I10" s="238" t="str">
        <f ca="1">IF(ISERROR($V10),"",OFFSET('Smelter Look-up'!$H$4,$V10-4,0))</f>
        <v>Salt Lake City</v>
      </c>
      <c r="J10" s="238" t="str">
        <f ca="1">IF(ISERROR($V10),"",OFFSET('Smelter Look-up'!$I$4,$V10-4,0))</f>
        <v>Utah</v>
      </c>
      <c r="K10" s="240"/>
      <c r="L10" s="240"/>
      <c r="M10" s="240"/>
      <c r="N10" s="240"/>
      <c r="O10" s="240"/>
      <c r="P10" s="239"/>
      <c r="Q10" s="241"/>
      <c r="R10" s="236" t="str">
        <f ca="1">IF(ISERROR($V10),"",OFFSET('Smelter Look-up'!$C$4,$V10-4,0)&amp;"")</f>
        <v>Asahi Refining USA Inc.</v>
      </c>
      <c r="S10" s="250" t="str">
        <f t="shared" ca="1" si="0"/>
        <v>US</v>
      </c>
      <c r="T10" s="250" t="str">
        <f ca="1">IF(B10="","",IF(ISERROR(MATCH($J10,SorP!$B$1:$B$6230,0)),"",INDIRECT("'SorP'!$A$"&amp;MATCH($J10,SorP!$B$1:$B$6230,0))))</f>
        <v>US-UT</v>
      </c>
      <c r="U10" s="280"/>
      <c r="V10" s="281">
        <f>IF(C10="",NA(),MATCH($B10&amp;$C10,'Smelter Look-up'!$J:$J,0))</f>
        <v>24</v>
      </c>
      <c r="W10" s="282"/>
      <c r="X10" s="282">
        <f t="shared" ca="1" si="1"/>
        <v>0</v>
      </c>
      <c r="Y10" s="282"/>
      <c r="Z10" s="282"/>
      <c r="AB10" s="284" t="str">
        <f t="shared" si="2"/>
        <v>GoldAsahi Refining USA Inc.</v>
      </c>
    </row>
    <row r="11" spans="1:34" s="283" customFormat="1" ht="51">
      <c r="A11" s="235" t="s">
        <v>2969</v>
      </c>
      <c r="B11" s="236" t="s">
        <v>1263</v>
      </c>
      <c r="C11" s="242" t="s">
        <v>2968</v>
      </c>
      <c r="D11" s="236"/>
      <c r="E11" s="236" t="str">
        <f ca="1">IF(ISERROR($V11),"",OFFSET('Smelter Look-up'!$D$4,$V11-4,0)&amp;"")</f>
        <v>SOUTH AFRICA</v>
      </c>
      <c r="F11" s="236" t="str">
        <f ca="1">IF(ISERROR($V11),"",OFFSET('Smelter Look-up'!$E$4,$V11-4,0))</f>
        <v>CID002850</v>
      </c>
      <c r="G11" s="236" t="str">
        <f ca="1">IF(C11=$X$4,"Enter smelter details", IF(ISERROR($V11),"",OFFSET('Smelter Look-up'!$F$4,$V11-4,0)))</f>
        <v>RMI</v>
      </c>
      <c r="H11" s="237">
        <f ca="1">IF(ISERROR($V11),"",OFFSET('Smelter Look-up'!$G$4,$V11-4,0))</f>
        <v>0</v>
      </c>
      <c r="I11" s="238" t="str">
        <f ca="1">IF(ISERROR($V11),"",OFFSET('Smelter Look-up'!$H$4,$V11-4,0))</f>
        <v>Johannesburg</v>
      </c>
      <c r="J11" s="238" t="str">
        <f ca="1">IF(ISERROR($V11),"",OFFSET('Smelter Look-up'!$I$4,$V11-4,0))</f>
        <v>Gauteng</v>
      </c>
      <c r="K11" s="240"/>
      <c r="L11" s="240"/>
      <c r="M11" s="240"/>
      <c r="N11" s="240"/>
      <c r="O11" s="240"/>
      <c r="P11" s="239"/>
      <c r="Q11" s="241"/>
      <c r="R11" s="236" t="str">
        <f ca="1">IF(ISERROR($V11),"",OFFSET('Smelter Look-up'!$C$4,$V11-4,0)&amp;"")</f>
        <v>AU Traders and Refiners</v>
      </c>
      <c r="S11" s="250" t="str">
        <f t="shared" ca="1" si="0"/>
        <v>ZA</v>
      </c>
      <c r="T11" s="250" t="str">
        <f ca="1">IF(B11="","",IF(ISERROR(MATCH($J11,SorP!$B$1:$B$6230,0)),"",INDIRECT("'SorP'!$A$"&amp;MATCH($J11,SorP!$B$1:$B$6230,0))))</f>
        <v>ZA-GT</v>
      </c>
      <c r="U11" s="280"/>
      <c r="V11" s="281">
        <f>IF(C11="",NA(),MATCH($B11&amp;$C11,'Smelter Look-up'!$J:$J,0))</f>
        <v>28</v>
      </c>
      <c r="W11" s="282"/>
      <c r="X11" s="282">
        <f t="shared" ca="1" si="1"/>
        <v>0</v>
      </c>
      <c r="Y11" s="282"/>
      <c r="Z11" s="282"/>
      <c r="AB11" s="284" t="str">
        <f t="shared" si="2"/>
        <v>GoldAU Traders and Refiners</v>
      </c>
    </row>
    <row r="12" spans="1:34" s="283" customFormat="1" ht="25.5">
      <c r="A12" s="235" t="s">
        <v>755</v>
      </c>
      <c r="B12" s="236" t="s">
        <v>1263</v>
      </c>
      <c r="C12" s="242" t="s">
        <v>1365</v>
      </c>
      <c r="D12" s="236"/>
      <c r="E12" s="236" t="str">
        <f ca="1">IF(ISERROR($V12),"",OFFSET('Smelter Look-up'!$D$4,$V12-4,0)&amp;"")</f>
        <v>GERMANY</v>
      </c>
      <c r="F12" s="236" t="str">
        <f ca="1">IF(ISERROR($V12),"",OFFSET('Smelter Look-up'!$E$4,$V12-4,0))</f>
        <v>CID000113</v>
      </c>
      <c r="G12" s="236" t="str">
        <f ca="1">IF(C12=$X$4,"Enter smelter details", IF(ISERROR($V12),"",OFFSET('Smelter Look-up'!$F$4,$V12-4,0)))</f>
        <v>RMI</v>
      </c>
      <c r="H12" s="237">
        <f ca="1">IF(ISERROR($V12),"",OFFSET('Smelter Look-up'!$G$4,$V12-4,0))</f>
        <v>0</v>
      </c>
      <c r="I12" s="238" t="str">
        <f ca="1">IF(ISERROR($V12),"",OFFSET('Smelter Look-up'!$H$4,$V12-4,0))</f>
        <v>Hamburg</v>
      </c>
      <c r="J12" s="238" t="str">
        <f ca="1">IF(ISERROR($V12),"",OFFSET('Smelter Look-up'!$I$4,$V12-4,0))</f>
        <v>Hamburg</v>
      </c>
      <c r="K12" s="240"/>
      <c r="L12" s="240"/>
      <c r="M12" s="240"/>
      <c r="N12" s="240"/>
      <c r="O12" s="240"/>
      <c r="P12" s="239"/>
      <c r="Q12" s="241"/>
      <c r="R12" s="236" t="str">
        <f ca="1">IF(ISERROR($V12),"",OFFSET('Smelter Look-up'!$C$4,$V12-4,0)&amp;"")</f>
        <v>Aurubis AG</v>
      </c>
      <c r="S12" s="250" t="str">
        <f t="shared" ca="1" si="0"/>
        <v>DE</v>
      </c>
      <c r="T12" s="250" t="str">
        <f ca="1">IF(B12="","",IF(ISERROR(MATCH($J12,SorP!$B$1:$B$6230,0)),"",INDIRECT("'SorP'!$A$"&amp;MATCH($J12,SorP!$B$1:$B$6230,0))))</f>
        <v>DE-HH</v>
      </c>
      <c r="U12" s="280"/>
      <c r="V12" s="281">
        <f>IF(C12="",NA(),MATCH($B12&amp;$C12,'Smelter Look-up'!$J:$J,0))</f>
        <v>29</v>
      </c>
      <c r="W12" s="282"/>
      <c r="X12" s="282">
        <f t="shared" ca="1" si="1"/>
        <v>0</v>
      </c>
      <c r="Y12" s="282"/>
      <c r="Z12" s="282"/>
      <c r="AB12" s="284" t="str">
        <f t="shared" si="2"/>
        <v>GoldAurubis AG</v>
      </c>
    </row>
    <row r="13" spans="1:34" s="283" customFormat="1" ht="127.5">
      <c r="A13" s="235" t="s">
        <v>756</v>
      </c>
      <c r="B13" s="236" t="s">
        <v>1263</v>
      </c>
      <c r="C13" s="242" t="s">
        <v>1032</v>
      </c>
      <c r="D13" s="236"/>
      <c r="E13" s="236" t="str">
        <f ca="1">IF(ISERROR($V13),"",OFFSET('Smelter Look-up'!$D$4,$V13-4,0)&amp;"")</f>
        <v>PHILIPPINES</v>
      </c>
      <c r="F13" s="236" t="str">
        <f ca="1">IF(ISERROR($V13),"",OFFSET('Smelter Look-up'!$E$4,$V13-4,0))</f>
        <v>CID000128</v>
      </c>
      <c r="G13" s="236" t="str">
        <f ca="1">IF(C13=$X$4,"Enter smelter details", IF(ISERROR($V13),"",OFFSET('Smelter Look-up'!$F$4,$V13-4,0)))</f>
        <v>RMI</v>
      </c>
      <c r="H13" s="237">
        <f ca="1">IF(ISERROR($V13),"",OFFSET('Smelter Look-up'!$G$4,$V13-4,0))</f>
        <v>0</v>
      </c>
      <c r="I13" s="238" t="str">
        <f ca="1">IF(ISERROR($V13),"",OFFSET('Smelter Look-up'!$H$4,$V13-4,0))</f>
        <v>Quezon City</v>
      </c>
      <c r="J13" s="238" t="str">
        <f ca="1">IF(ISERROR($V13),"",OFFSET('Smelter Look-up'!$I$4,$V13-4,0))</f>
        <v>Rizal</v>
      </c>
      <c r="K13" s="240"/>
      <c r="L13" s="240"/>
      <c r="M13" s="240"/>
      <c r="N13" s="240"/>
      <c r="O13" s="240"/>
      <c r="P13" s="239"/>
      <c r="Q13" s="241"/>
      <c r="R13" s="236" t="str">
        <f ca="1">IF(ISERROR($V13),"",OFFSET('Smelter Look-up'!$C$4,$V13-4,0)&amp;"")</f>
        <v>Bangko Sentral ng Pilipinas (Central Bank of the Philippines)</v>
      </c>
      <c r="S13" s="250" t="str">
        <f t="shared" ca="1" si="0"/>
        <v>PH</v>
      </c>
      <c r="T13" s="250" t="str">
        <f ca="1">IF(B13="","",IF(ISERROR(MATCH($J13,SorP!$B$1:$B$6230,0)),"",INDIRECT("'SorP'!$A$"&amp;MATCH($J13,SorP!$B$1:$B$6230,0))))</f>
        <v>PH-RIZ</v>
      </c>
      <c r="U13" s="280"/>
      <c r="V13" s="281">
        <f>IF(C13="",NA(),MATCH($B13&amp;$C13,'Smelter Look-up'!$J:$J,0))</f>
        <v>33</v>
      </c>
      <c r="W13" s="282"/>
      <c r="X13" s="282">
        <f t="shared" ca="1" si="1"/>
        <v>0</v>
      </c>
      <c r="Y13" s="282"/>
      <c r="Z13" s="282"/>
      <c r="AB13" s="284" t="str">
        <f t="shared" si="2"/>
        <v>GoldBangko Sentral ng Pilipinas (Central Bank of the Philippines)</v>
      </c>
    </row>
    <row r="14" spans="1:34" s="283" customFormat="1" ht="25.5">
      <c r="A14" s="235" t="s">
        <v>757</v>
      </c>
      <c r="B14" s="236" t="s">
        <v>1263</v>
      </c>
      <c r="C14" s="242" t="s">
        <v>1367</v>
      </c>
      <c r="D14" s="236"/>
      <c r="E14" s="236" t="str">
        <f ca="1">IF(ISERROR($V14),"",OFFSET('Smelter Look-up'!$D$4,$V14-4,0)&amp;"")</f>
        <v>SWEDEN</v>
      </c>
      <c r="F14" s="236" t="str">
        <f ca="1">IF(ISERROR($V14),"",OFFSET('Smelter Look-up'!$E$4,$V14-4,0))</f>
        <v>CID000157</v>
      </c>
      <c r="G14" s="236" t="str">
        <f ca="1">IF(C14=$X$4,"Enter smelter details", IF(ISERROR($V14),"",OFFSET('Smelter Look-up'!$F$4,$V14-4,0)))</f>
        <v>RMI</v>
      </c>
      <c r="H14" s="237">
        <f ca="1">IF(ISERROR($V14),"",OFFSET('Smelter Look-up'!$G$4,$V14-4,0))</f>
        <v>0</v>
      </c>
      <c r="I14" s="238" t="str">
        <f ca="1">IF(ISERROR($V14),"",OFFSET('Smelter Look-up'!$H$4,$V14-4,0))</f>
        <v>Skelleftehamn</v>
      </c>
      <c r="J14" s="238" t="str">
        <f ca="1">IF(ISERROR($V14),"",OFFSET('Smelter Look-up'!$I$4,$V14-4,0))</f>
        <v>Västerbottens län [SE-24]</v>
      </c>
      <c r="K14" s="240"/>
      <c r="L14" s="240"/>
      <c r="M14" s="240"/>
      <c r="N14" s="240"/>
      <c r="O14" s="240"/>
      <c r="P14" s="239"/>
      <c r="Q14" s="241"/>
      <c r="R14" s="236" t="str">
        <f ca="1">IF(ISERROR($V14),"",OFFSET('Smelter Look-up'!$C$4,$V14-4,0)&amp;"")</f>
        <v>Boliden AB</v>
      </c>
      <c r="S14" s="250" t="str">
        <f t="shared" ca="1" si="0"/>
        <v>SE</v>
      </c>
      <c r="T14" s="250" t="str">
        <f ca="1">IF(B14="","",IF(ISERROR(MATCH($J14,SorP!$B$1:$B$6230,0)),"",INDIRECT("'SorP'!$A$"&amp;MATCH($J14,SorP!$B$1:$B$6230,0))))</f>
        <v>SE-AC</v>
      </c>
      <c r="U14" s="280"/>
      <c r="V14" s="281">
        <f>IF(C14="",NA(),MATCH($B14&amp;$C14,'Smelter Look-up'!$J:$J,0))</f>
        <v>34</v>
      </c>
      <c r="W14" s="282"/>
      <c r="X14" s="282">
        <f t="shared" ca="1" si="1"/>
        <v>0</v>
      </c>
      <c r="Y14" s="282"/>
      <c r="Z14" s="282"/>
      <c r="AB14" s="284" t="str">
        <f t="shared" si="2"/>
        <v>GoldBoliden AB</v>
      </c>
    </row>
    <row r="15" spans="1:34" s="283" customFormat="1" ht="51">
      <c r="A15" s="235" t="s">
        <v>759</v>
      </c>
      <c r="B15" s="236" t="s">
        <v>1263</v>
      </c>
      <c r="C15" s="242" t="s">
        <v>758</v>
      </c>
      <c r="D15" s="236"/>
      <c r="E15" s="236" t="str">
        <f ca="1">IF(ISERROR($V15),"",OFFSET('Smelter Look-up'!$D$4,$V15-4,0)&amp;"")</f>
        <v>GERMANY</v>
      </c>
      <c r="F15" s="236" t="str">
        <f ca="1">IF(ISERROR($V15),"",OFFSET('Smelter Look-up'!$E$4,$V15-4,0))</f>
        <v>CID000176</v>
      </c>
      <c r="G15" s="236" t="str">
        <f ca="1">IF(C15=$X$4,"Enter smelter details", IF(ISERROR($V15),"",OFFSET('Smelter Look-up'!$F$4,$V15-4,0)))</f>
        <v>RMI</v>
      </c>
      <c r="H15" s="237">
        <f ca="1">IF(ISERROR($V15),"",OFFSET('Smelter Look-up'!$G$4,$V15-4,0))</f>
        <v>0</v>
      </c>
      <c r="I15" s="238" t="str">
        <f ca="1">IF(ISERROR($V15),"",OFFSET('Smelter Look-up'!$H$4,$V15-4,0))</f>
        <v>Pforzheim</v>
      </c>
      <c r="J15" s="238" t="str">
        <f ca="1">IF(ISERROR($V15),"",OFFSET('Smelter Look-up'!$I$4,$V15-4,0))</f>
        <v>Baden-Württemberg</v>
      </c>
      <c r="K15" s="240"/>
      <c r="L15" s="240"/>
      <c r="M15" s="240"/>
      <c r="N15" s="240"/>
      <c r="O15" s="240"/>
      <c r="P15" s="239"/>
      <c r="Q15" s="241"/>
      <c r="R15" s="236" t="str">
        <f ca="1">IF(ISERROR($V15),"",OFFSET('Smelter Look-up'!$C$4,$V15-4,0)&amp;"")</f>
        <v>C. Hafner GmbH + Co. KG</v>
      </c>
      <c r="S15" s="250" t="str">
        <f t="shared" ca="1" si="0"/>
        <v>DE</v>
      </c>
      <c r="T15" s="250" t="str">
        <f ca="1">IF(B15="","",IF(ISERROR(MATCH($J15,SorP!$B$1:$B$6230,0)),"",INDIRECT("'SorP'!$A$"&amp;MATCH($J15,SorP!$B$1:$B$6230,0))))</f>
        <v>DE-BW</v>
      </c>
      <c r="U15" s="280"/>
      <c r="V15" s="281">
        <f>IF(C15="",NA(),MATCH($B15&amp;$C15,'Smelter Look-up'!$J:$J,0))</f>
        <v>35</v>
      </c>
      <c r="W15" s="282"/>
      <c r="X15" s="282">
        <f t="shared" ca="1" si="1"/>
        <v>0</v>
      </c>
      <c r="Y15" s="282"/>
      <c r="Z15" s="282"/>
      <c r="AB15" s="284" t="str">
        <f t="shared" si="2"/>
        <v>GoldC. Hafner GmbH + Co. KG</v>
      </c>
    </row>
    <row r="16" spans="1:34" s="283" customFormat="1" ht="102">
      <c r="A16" s="235" t="s">
        <v>761</v>
      </c>
      <c r="B16" s="236" t="s">
        <v>1263</v>
      </c>
      <c r="C16" s="242" t="s">
        <v>2737</v>
      </c>
      <c r="D16" s="236"/>
      <c r="E16" s="236" t="str">
        <f ca="1">IF(ISERROR($V16),"",OFFSET('Smelter Look-up'!$D$4,$V16-4,0)&amp;"")</f>
        <v>CANADA</v>
      </c>
      <c r="F16" s="236" t="str">
        <f ca="1">IF(ISERROR($V16),"",OFFSET('Smelter Look-up'!$E$4,$V16-4,0))</f>
        <v>CID000185</v>
      </c>
      <c r="G16" s="236" t="str">
        <f ca="1">IF(C16=$X$4,"Enter smelter details", IF(ISERROR($V16),"",OFFSET('Smelter Look-up'!$F$4,$V16-4,0)))</f>
        <v>RMI</v>
      </c>
      <c r="H16" s="237">
        <f ca="1">IF(ISERROR($V16),"",OFFSET('Smelter Look-up'!$G$4,$V16-4,0))</f>
        <v>0</v>
      </c>
      <c r="I16" s="238" t="str">
        <f ca="1">IF(ISERROR($V16),"",OFFSET('Smelter Look-up'!$H$4,$V16-4,0))</f>
        <v>Montréal</v>
      </c>
      <c r="J16" s="238" t="str">
        <f ca="1">IF(ISERROR($V16),"",OFFSET('Smelter Look-up'!$I$4,$V16-4,0))</f>
        <v>Quebec</v>
      </c>
      <c r="K16" s="240"/>
      <c r="L16" s="240"/>
      <c r="M16" s="240"/>
      <c r="N16" s="240"/>
      <c r="O16" s="240"/>
      <c r="P16" s="239"/>
      <c r="Q16" s="241"/>
      <c r="R16" s="236" t="str">
        <f ca="1">IF(ISERROR($V16),"",OFFSET('Smelter Look-up'!$C$4,$V16-4,0)&amp;"")</f>
        <v>CCR Refinery - Glencore Canada Corporation</v>
      </c>
      <c r="S16" s="250" t="str">
        <f t="shared" ca="1" si="0"/>
        <v>CA</v>
      </c>
      <c r="T16" s="250" t="str">
        <f ca="1">IF(B16="","",IF(ISERROR(MATCH($J16,SorP!$B$1:$B$6230,0)),"",INDIRECT("'SorP'!$A$"&amp;MATCH($J16,SorP!$B$1:$B$6230,0))))</f>
        <v>CA-QC</v>
      </c>
      <c r="U16" s="280"/>
      <c r="V16" s="281">
        <f>IF(C16="",NA(),MATCH($B16&amp;$C16,'Smelter Look-up'!$J:$J,0))</f>
        <v>38</v>
      </c>
      <c r="W16" s="282"/>
      <c r="X16" s="282">
        <f t="shared" ca="1" si="1"/>
        <v>0</v>
      </c>
      <c r="Y16" s="282"/>
      <c r="Z16" s="282"/>
      <c r="AB16" s="284" t="str">
        <f t="shared" si="2"/>
        <v>GoldCCR Refinery - Glencore Canada Corporation</v>
      </c>
    </row>
    <row r="17" spans="1:28" s="283" customFormat="1" ht="38.25">
      <c r="A17" s="235" t="s">
        <v>763</v>
      </c>
      <c r="B17" s="236" t="s">
        <v>1263</v>
      </c>
      <c r="C17" s="242" t="s">
        <v>60</v>
      </c>
      <c r="D17" s="236"/>
      <c r="E17" s="236" t="str">
        <f ca="1">IF(ISERROR($V17),"",OFFSET('Smelter Look-up'!$D$4,$V17-4,0)&amp;"")</f>
        <v>ITALY</v>
      </c>
      <c r="F17" s="236" t="str">
        <f ca="1">IF(ISERROR($V17),"",OFFSET('Smelter Look-up'!$E$4,$V17-4,0))</f>
        <v>CID000233</v>
      </c>
      <c r="G17" s="236" t="str">
        <f ca="1">IF(C17=$X$4,"Enter smelter details", IF(ISERROR($V17),"",OFFSET('Smelter Look-up'!$F$4,$V17-4,0)))</f>
        <v>RMI</v>
      </c>
      <c r="H17" s="237">
        <f ca="1">IF(ISERROR($V17),"",OFFSET('Smelter Look-up'!$G$4,$V17-4,0))</f>
        <v>0</v>
      </c>
      <c r="I17" s="238" t="str">
        <f ca="1">IF(ISERROR($V17),"",OFFSET('Smelter Look-up'!$H$4,$V17-4,0))</f>
        <v>Arezzo</v>
      </c>
      <c r="J17" s="238" t="str">
        <f ca="1">IF(ISERROR($V17),"",OFFSET('Smelter Look-up'!$I$4,$V17-4,0))</f>
        <v>Toscana</v>
      </c>
      <c r="K17" s="240"/>
      <c r="L17" s="240"/>
      <c r="M17" s="240"/>
      <c r="N17" s="240"/>
      <c r="O17" s="240"/>
      <c r="P17" s="239"/>
      <c r="Q17" s="241"/>
      <c r="R17" s="236" t="str">
        <f ca="1">IF(ISERROR($V17),"",OFFSET('Smelter Look-up'!$C$4,$V17-4,0)&amp;"")</f>
        <v>Chimet S.p.A.</v>
      </c>
      <c r="S17" s="250" t="str">
        <f t="shared" ca="1" si="0"/>
        <v>IT</v>
      </c>
      <c r="T17" s="250" t="str">
        <f ca="1">IF(B17="","",IF(ISERROR(MATCH($J17,SorP!$B$1:$B$6230,0)),"",INDIRECT("'SorP'!$A$"&amp;MATCH($J17,SorP!$B$1:$B$6230,0))))</f>
        <v>IT-52</v>
      </c>
      <c r="U17" s="280"/>
      <c r="V17" s="281">
        <f>IF(C17="",NA(),MATCH($B17&amp;$C17,'Smelter Look-up'!$J:$J,0))</f>
        <v>44</v>
      </c>
      <c r="W17" s="282"/>
      <c r="X17" s="282">
        <f t="shared" ca="1" si="1"/>
        <v>0</v>
      </c>
      <c r="Y17" s="282"/>
      <c r="Z17" s="282"/>
      <c r="AB17" s="284" t="str">
        <f t="shared" si="2"/>
        <v>GoldChimet S.p.A.</v>
      </c>
    </row>
    <row r="18" spans="1:28" s="283" customFormat="1" ht="25.5">
      <c r="A18" s="235" t="s">
        <v>771</v>
      </c>
      <c r="B18" s="236" t="s">
        <v>1263</v>
      </c>
      <c r="C18" s="242" t="s">
        <v>1034</v>
      </c>
      <c r="D18" s="236"/>
      <c r="E18" s="236" t="str">
        <f ca="1">IF(ISERROR($V18),"",OFFSET('Smelter Look-up'!$D$4,$V18-4,0)&amp;"")</f>
        <v>JAPAN</v>
      </c>
      <c r="F18" s="236" t="str">
        <f ca="1">IF(ISERROR($V18),"",OFFSET('Smelter Look-up'!$E$4,$V18-4,0))</f>
        <v>CID000401</v>
      </c>
      <c r="G18" s="236" t="str">
        <f ca="1">IF(C18=$X$4,"Enter smelter details", IF(ISERROR($V18),"",OFFSET('Smelter Look-up'!$F$4,$V18-4,0)))</f>
        <v>RMI</v>
      </c>
      <c r="H18" s="237">
        <f ca="1">IF(ISERROR($V18),"",OFFSET('Smelter Look-up'!$G$4,$V18-4,0))</f>
        <v>0</v>
      </c>
      <c r="I18" s="238" t="str">
        <f ca="1">IF(ISERROR($V18),"",OFFSET('Smelter Look-up'!$H$4,$V18-4,0))</f>
        <v>Kosaka</v>
      </c>
      <c r="J18" s="238" t="str">
        <f ca="1">IF(ISERROR($V18),"",OFFSET('Smelter Look-up'!$I$4,$V18-4,0))</f>
        <v>Akita</v>
      </c>
      <c r="K18" s="240"/>
      <c r="L18" s="240"/>
      <c r="M18" s="240"/>
      <c r="N18" s="240"/>
      <c r="O18" s="240"/>
      <c r="P18" s="239"/>
      <c r="Q18" s="241"/>
      <c r="R18" s="236" t="str">
        <f ca="1">IF(ISERROR($V18),"",OFFSET('Smelter Look-up'!$C$4,$V18-4,0)&amp;"")</f>
        <v>Dowa</v>
      </c>
      <c r="S18" s="250" t="str">
        <f t="shared" ca="1" si="0"/>
        <v>JP</v>
      </c>
      <c r="T18" s="250" t="str">
        <f ca="1">IF(B18="","",IF(ISERROR(MATCH($J18,SorP!$B$1:$B$6230,0)),"",INDIRECT("'SorP'!$A$"&amp;MATCH($J18,SorP!$B$1:$B$6230,0))))</f>
        <v>JP-05</v>
      </c>
      <c r="U18" s="280"/>
      <c r="V18" s="281">
        <f>IF(C18="",NA(),MATCH($B18&amp;$C18,'Smelter Look-up'!$J:$J,0))</f>
        <v>57</v>
      </c>
      <c r="W18" s="282"/>
      <c r="X18" s="282">
        <f t="shared" ca="1" si="1"/>
        <v>0</v>
      </c>
      <c r="Y18" s="282"/>
      <c r="Z18" s="282"/>
      <c r="AB18" s="284" t="str">
        <f t="shared" si="2"/>
        <v>GoldDowa</v>
      </c>
    </row>
    <row r="19" spans="1:28" s="283" customFormat="1" ht="51">
      <c r="A19" s="235" t="s">
        <v>14298</v>
      </c>
      <c r="B19" s="236" t="s">
        <v>1263</v>
      </c>
      <c r="C19" s="242" t="s">
        <v>14297</v>
      </c>
      <c r="D19" s="236"/>
      <c r="E19" s="236" t="str">
        <f ca="1">IF(ISERROR($V19),"",OFFSET('Smelter Look-up'!$D$4,$V19-4,0)&amp;"")</f>
        <v>KOREA, REPUBLIC OF</v>
      </c>
      <c r="F19" s="236" t="str">
        <f ca="1">IF(ISERROR($V19),"",OFFSET('Smelter Look-up'!$E$4,$V19-4,0))</f>
        <v>CID003195</v>
      </c>
      <c r="G19" s="236" t="str">
        <f ca="1">IF(C19=$X$4,"Enter smelter details", IF(ISERROR($V19),"",OFFSET('Smelter Look-up'!$F$4,$V19-4,0)))</f>
        <v>RMI</v>
      </c>
      <c r="H19" s="237">
        <f ca="1">IF(ISERROR($V19),"",OFFSET('Smelter Look-up'!$G$4,$V19-4,0))</f>
        <v>0</v>
      </c>
      <c r="I19" s="238" t="str">
        <f ca="1">IF(ISERROR($V19),"",OFFSET('Smelter Look-up'!$H$4,$V19-4,0))</f>
        <v>Chopyeong-myeon</v>
      </c>
      <c r="J19" s="238" t="str">
        <f ca="1">IF(ISERROR($V19),"",OFFSET('Smelter Look-up'!$I$4,$V19-4,0))</f>
        <v>Chungcheongbuk-do</v>
      </c>
      <c r="K19" s="240"/>
      <c r="L19" s="240"/>
      <c r="M19" s="240"/>
      <c r="N19" s="240"/>
      <c r="O19" s="240"/>
      <c r="P19" s="239"/>
      <c r="Q19" s="241"/>
      <c r="R19" s="236" t="str">
        <f ca="1">IF(ISERROR($V19),"",OFFSET('Smelter Look-up'!$C$4,$V19-4,0)&amp;"")</f>
        <v>DS PRETECH Co., Ltd.</v>
      </c>
      <c r="S19" s="250" t="str">
        <f t="shared" ca="1" si="0"/>
        <v>KR</v>
      </c>
      <c r="T19" s="250" t="str">
        <f ca="1">IF(B19="","",IF(ISERROR(MATCH($J19,SorP!$B$1:$B$6230,0)),"",INDIRECT("'SorP'!$A$"&amp;MATCH($J19,SorP!$B$1:$B$6230,0))))</f>
        <v>KR-43</v>
      </c>
      <c r="U19" s="280"/>
      <c r="V19" s="281">
        <f>IF(C19="",NA(),MATCH($B19&amp;$C19,'Smelter Look-up'!$J:$J,0))</f>
        <v>61</v>
      </c>
      <c r="W19" s="282"/>
      <c r="X19" s="282">
        <f t="shared" ca="1" si="1"/>
        <v>0</v>
      </c>
      <c r="Y19" s="282"/>
      <c r="Z19" s="282"/>
      <c r="AB19" s="284" t="str">
        <f t="shared" si="2"/>
        <v>GoldDS PRETECH Co., Ltd.</v>
      </c>
    </row>
    <row r="20" spans="1:28" s="283" customFormat="1" ht="63.75">
      <c r="A20" s="235" t="s">
        <v>466</v>
      </c>
      <c r="B20" s="236" t="s">
        <v>1263</v>
      </c>
      <c r="C20" s="242" t="s">
        <v>465</v>
      </c>
      <c r="D20" s="236"/>
      <c r="E20" s="236" t="str">
        <f ca="1">IF(ISERROR($V20),"",OFFSET('Smelter Look-up'!$D$4,$V20-4,0)&amp;"")</f>
        <v>JAPAN</v>
      </c>
      <c r="F20" s="236" t="str">
        <f ca="1">IF(ISERROR($V20),"",OFFSET('Smelter Look-up'!$E$4,$V20-4,0))</f>
        <v>CID000425</v>
      </c>
      <c r="G20" s="236" t="str">
        <f ca="1">IF(C20=$X$4,"Enter smelter details", IF(ISERROR($V20),"",OFFSET('Smelter Look-up'!$F$4,$V20-4,0)))</f>
        <v>RMI</v>
      </c>
      <c r="H20" s="237">
        <f ca="1">IF(ISERROR($V20),"",OFFSET('Smelter Look-up'!$G$4,$V20-4,0))</f>
        <v>0</v>
      </c>
      <c r="I20" s="238" t="str">
        <f ca="1">IF(ISERROR($V20),"",OFFSET('Smelter Look-up'!$H$4,$V20-4,0))</f>
        <v>Honjo</v>
      </c>
      <c r="J20" s="238" t="str">
        <f ca="1">IF(ISERROR($V20),"",OFFSET('Smelter Look-up'!$I$4,$V20-4,0))</f>
        <v>Saitama</v>
      </c>
      <c r="K20" s="240"/>
      <c r="L20" s="240"/>
      <c r="M20" s="240"/>
      <c r="N20" s="240"/>
      <c r="O20" s="240"/>
      <c r="P20" s="239"/>
      <c r="Q20" s="241"/>
      <c r="R20" s="236" t="str">
        <f ca="1">IF(ISERROR($V20),"",OFFSET('Smelter Look-up'!$C$4,$V20-4,0)&amp;"")</f>
        <v>Eco-System Recycling Co., Ltd.</v>
      </c>
      <c r="S20" s="250" t="str">
        <f t="shared" ca="1" si="0"/>
        <v>JP</v>
      </c>
      <c r="T20" s="250" t="str">
        <f ca="1">IF(B20="","",IF(ISERROR(MATCH($J20,SorP!$B$1:$B$6230,0)),"",INDIRECT("'SorP'!$A$"&amp;MATCH($J20,SorP!$B$1:$B$6230,0))))</f>
        <v>JP-11</v>
      </c>
      <c r="U20" s="280"/>
      <c r="V20" s="281">
        <f>IF(C20="",NA(),MATCH($B20&amp;$C20,'Smelter Look-up'!$J:$J,0))</f>
        <v>63</v>
      </c>
      <c r="W20" s="282"/>
      <c r="X20" s="282">
        <f t="shared" ca="1" si="1"/>
        <v>0</v>
      </c>
      <c r="Y20" s="282"/>
      <c r="Z20" s="282"/>
      <c r="AB20" s="284" t="str">
        <f t="shared" si="2"/>
        <v>GoldEco-System Recycling Co., Ltd.</v>
      </c>
    </row>
    <row r="21" spans="1:28" s="283" customFormat="1" ht="51">
      <c r="A21" s="235" t="s">
        <v>1992</v>
      </c>
      <c r="B21" s="236" t="s">
        <v>1263</v>
      </c>
      <c r="C21" s="242" t="s">
        <v>1991</v>
      </c>
      <c r="D21" s="236"/>
      <c r="E21" s="236" t="str">
        <f ca="1">IF(ISERROR($V21),"",OFFSET('Smelter Look-up'!$D$4,$V21-4,0)&amp;"")</f>
        <v>UNITED ARAB EMIRATES</v>
      </c>
      <c r="F21" s="236" t="str">
        <f ca="1">IF(ISERROR($V21),"",OFFSET('Smelter Look-up'!$E$4,$V21-4,0))</f>
        <v>CID002561</v>
      </c>
      <c r="G21" s="236" t="str">
        <f ca="1">IF(C21=$X$4,"Enter smelter details", IF(ISERROR($V21),"",OFFSET('Smelter Look-up'!$F$4,$V21-4,0)))</f>
        <v>RMI</v>
      </c>
      <c r="H21" s="237">
        <f ca="1">IF(ISERROR($V21),"",OFFSET('Smelter Look-up'!$G$4,$V21-4,0))</f>
        <v>0</v>
      </c>
      <c r="I21" s="238" t="str">
        <f ca="1">IF(ISERROR($V21),"",OFFSET('Smelter Look-up'!$H$4,$V21-4,0))</f>
        <v>Dubai</v>
      </c>
      <c r="J21" s="238" t="str">
        <f ca="1">IF(ISERROR($V21),"",OFFSET('Smelter Look-up'!$I$4,$V21-4,0))</f>
        <v>Dubayy</v>
      </c>
      <c r="K21" s="240"/>
      <c r="L21" s="240"/>
      <c r="M21" s="240"/>
      <c r="N21" s="240"/>
      <c r="O21" s="240"/>
      <c r="P21" s="239"/>
      <c r="Q21" s="241"/>
      <c r="R21" s="236" t="str">
        <f ca="1">IF(ISERROR($V21),"",OFFSET('Smelter Look-up'!$C$4,$V21-4,0)&amp;"")</f>
        <v>Emirates Gold DMCC</v>
      </c>
      <c r="S21" s="250" t="str">
        <f t="shared" ca="1" si="0"/>
        <v>AE</v>
      </c>
      <c r="T21" s="250" t="str">
        <f ca="1">IF(B21="","",IF(ISERROR(MATCH($J21,SorP!$B$1:$B$6230,0)),"",INDIRECT("'SorP'!$A$"&amp;MATCH($J21,SorP!$B$1:$B$6230,0))))</f>
        <v>AE-DU</v>
      </c>
      <c r="U21" s="280"/>
      <c r="V21" s="281">
        <f>IF(C21="",NA(),MATCH($B21&amp;$C21,'Smelter Look-up'!$J:$J,0))</f>
        <v>65</v>
      </c>
      <c r="W21" s="282"/>
      <c r="X21" s="282">
        <f t="shared" ca="1" si="1"/>
        <v>0</v>
      </c>
      <c r="Y21" s="282"/>
      <c r="Z21" s="282"/>
      <c r="AB21" s="284" t="str">
        <f t="shared" si="2"/>
        <v>GoldEmirates Gold DMCC</v>
      </c>
    </row>
    <row r="22" spans="1:28" s="283" customFormat="1" ht="51">
      <c r="A22" s="235" t="s">
        <v>1978</v>
      </c>
      <c r="B22" s="236" t="s">
        <v>1263</v>
      </c>
      <c r="C22" s="242" t="s">
        <v>1977</v>
      </c>
      <c r="D22" s="236"/>
      <c r="E22" s="236" t="str">
        <f ca="1">IF(ISERROR($V22),"",OFFSET('Smelter Look-up'!$D$4,$V22-4,0)&amp;"")</f>
        <v>UNITED STATES OF AMERICA</v>
      </c>
      <c r="F22" s="236" t="str">
        <f ca="1">IF(ISERROR($V22),"",OFFSET('Smelter Look-up'!$E$4,$V22-4,0))</f>
        <v>CID002459</v>
      </c>
      <c r="G22" s="236" t="str">
        <f ca="1">IF(C22=$X$4,"Enter smelter details", IF(ISERROR($V22),"",OFFSET('Smelter Look-up'!$F$4,$V22-4,0)))</f>
        <v>RMI</v>
      </c>
      <c r="H22" s="237">
        <f ca="1">IF(ISERROR($V22),"",OFFSET('Smelter Look-up'!$G$4,$V22-4,0))</f>
        <v>0</v>
      </c>
      <c r="I22" s="238" t="str">
        <f ca="1">IF(ISERROR($V22),"",OFFSET('Smelter Look-up'!$H$4,$V22-4,0))</f>
        <v>Warwick</v>
      </c>
      <c r="J22" s="238" t="str">
        <f ca="1">IF(ISERROR($V22),"",OFFSET('Smelter Look-up'!$I$4,$V22-4,0))</f>
        <v>Rhode Island</v>
      </c>
      <c r="K22" s="240"/>
      <c r="L22" s="240"/>
      <c r="M22" s="240"/>
      <c r="N22" s="240"/>
      <c r="O22" s="240"/>
      <c r="P22" s="239"/>
      <c r="Q22" s="241"/>
      <c r="R22" s="236" t="str">
        <f ca="1">IF(ISERROR($V22),"",OFFSET('Smelter Look-up'!$C$4,$V22-4,0)&amp;"")</f>
        <v>Geib Refining Corporation</v>
      </c>
      <c r="S22" s="250" t="str">
        <f t="shared" ca="1" si="0"/>
        <v>US</v>
      </c>
      <c r="T22" s="250" t="str">
        <f ca="1">IF(B22="","",IF(ISERROR(MATCH($J22,SorP!$B$1:$B$6230,0)),"",INDIRECT("'SorP'!$A$"&amp;MATCH($J22,SorP!$B$1:$B$6230,0))))</f>
        <v>US-RI</v>
      </c>
      <c r="U22" s="280"/>
      <c r="V22" s="281">
        <f>IF(C22="",NA(),MATCH($B22&amp;$C22,'Smelter Look-up'!$J:$J,0))</f>
        <v>71</v>
      </c>
      <c r="W22" s="282"/>
      <c r="X22" s="282">
        <f t="shared" ca="1" si="1"/>
        <v>0</v>
      </c>
      <c r="Y22" s="282"/>
      <c r="Z22" s="282"/>
      <c r="AB22" s="284" t="str">
        <f t="shared" si="2"/>
        <v>GoldGeib Refining Corporation</v>
      </c>
    </row>
    <row r="23" spans="1:28" s="283" customFormat="1" ht="89.25">
      <c r="A23" s="235" t="s">
        <v>847</v>
      </c>
      <c r="B23" s="236" t="s">
        <v>1263</v>
      </c>
      <c r="C23" s="242" t="s">
        <v>3251</v>
      </c>
      <c r="D23" s="236"/>
      <c r="E23" s="236" t="str">
        <f ca="1">IF(ISERROR($V23),"",OFFSET('Smelter Look-up'!$D$4,$V23-4,0)&amp;"")</f>
        <v>CHINA</v>
      </c>
      <c r="F23" s="236" t="str">
        <f ca="1">IF(ISERROR($V23),"",OFFSET('Smelter Look-up'!$E$4,$V23-4,0))</f>
        <v>CID002243</v>
      </c>
      <c r="G23" s="236" t="str">
        <f ca="1">IF(C23=$X$4,"Enter smelter details", IF(ISERROR($V23),"",OFFSET('Smelter Look-up'!$F$4,$V23-4,0)))</f>
        <v>RMI</v>
      </c>
      <c r="H23" s="237">
        <f ca="1">IF(ISERROR($V23),"",OFFSET('Smelter Look-up'!$G$4,$V23-4,0))</f>
        <v>0</v>
      </c>
      <c r="I23" s="238" t="str">
        <f ca="1">IF(ISERROR($V23),"",OFFSET('Smelter Look-up'!$H$4,$V23-4,0))</f>
        <v>Shanghang</v>
      </c>
      <c r="J23" s="238" t="str">
        <f ca="1">IF(ISERROR($V23),"",OFFSET('Smelter Look-up'!$I$4,$V23-4,0))</f>
        <v>Fujian</v>
      </c>
      <c r="K23" s="240"/>
      <c r="L23" s="240"/>
      <c r="M23" s="240"/>
      <c r="N23" s="240"/>
      <c r="O23" s="240"/>
      <c r="P23" s="239"/>
      <c r="Q23" s="241"/>
      <c r="R23" s="236" t="str">
        <f ca="1">IF(ISERROR($V23),"",OFFSET('Smelter Look-up'!$C$4,$V23-4,0)&amp;"")</f>
        <v>Gold Refinery of Zijin Mining Group Co., Ltd.</v>
      </c>
      <c r="S23" s="250" t="str">
        <f t="shared" ca="1" si="0"/>
        <v>CN</v>
      </c>
      <c r="T23" s="250" t="str">
        <f ca="1">IF(B23="","",IF(ISERROR(MATCH($J23,SorP!$B$1:$B$6230,0)),"",INDIRECT("'SorP'!$A$"&amp;MATCH($J23,SorP!$B$1:$B$6230,0))))</f>
        <v>CN-35</v>
      </c>
      <c r="U23" s="280"/>
      <c r="V23" s="281">
        <f>IF(C23="",NA(),MATCH($B23&amp;$C23,'Smelter Look-up'!$J:$J,0))</f>
        <v>73</v>
      </c>
      <c r="W23" s="282"/>
      <c r="X23" s="282">
        <f t="shared" ca="1" si="1"/>
        <v>0</v>
      </c>
      <c r="Y23" s="282"/>
      <c r="Z23" s="282"/>
      <c r="AB23" s="284" t="str">
        <f t="shared" si="2"/>
        <v>GoldGold Refinery of Zijin Mining Group Co., Ltd.</v>
      </c>
    </row>
    <row r="24" spans="1:28" s="283" customFormat="1" ht="51">
      <c r="A24" s="235" t="s">
        <v>3254</v>
      </c>
      <c r="B24" s="236" t="s">
        <v>1263</v>
      </c>
      <c r="C24" s="242" t="s">
        <v>3253</v>
      </c>
      <c r="D24" s="236"/>
      <c r="E24" s="236" t="str">
        <f ca="1">IF(ISERROR($V24),"",OFFSET('Smelter Look-up'!$D$4,$V24-4,0)&amp;"")</f>
        <v>KOREA, REPUBLIC OF</v>
      </c>
      <c r="F24" s="236" t="str">
        <f ca="1">IF(ISERROR($V24),"",OFFSET('Smelter Look-up'!$E$4,$V24-4,0))</f>
        <v>CID000689</v>
      </c>
      <c r="G24" s="236" t="str">
        <f ca="1">IF(C24=$X$4,"Enter smelter details", IF(ISERROR($V24),"",OFFSET('Smelter Look-up'!$F$4,$V24-4,0)))</f>
        <v>RMI</v>
      </c>
      <c r="H24" s="237">
        <f ca="1">IF(ISERROR($V24),"",OFFSET('Smelter Look-up'!$G$4,$V24-4,0))</f>
        <v>0</v>
      </c>
      <c r="I24" s="238" t="str">
        <f ca="1">IF(ISERROR($V24),"",OFFSET('Smelter Look-up'!$H$4,$V24-4,0))</f>
        <v>Seo-gu</v>
      </c>
      <c r="J24" s="238" t="str">
        <f ca="1">IF(ISERROR($V24),"",OFFSET('Smelter Look-up'!$I$4,$V24-4,0))</f>
        <v>Incheon-gwangyeoksi</v>
      </c>
      <c r="K24" s="240"/>
      <c r="L24" s="240"/>
      <c r="M24" s="240"/>
      <c r="N24" s="240"/>
      <c r="O24" s="240"/>
      <c r="P24" s="239"/>
      <c r="Q24" s="241"/>
      <c r="R24" s="236" t="str">
        <f ca="1">IF(ISERROR($V24),"",OFFSET('Smelter Look-up'!$C$4,$V24-4,0)&amp;"")</f>
        <v>HeeSung Metal Ltd.</v>
      </c>
      <c r="S24" s="250" t="str">
        <f t="shared" ca="1" si="0"/>
        <v>KR</v>
      </c>
      <c r="T24" s="250" t="str">
        <f ca="1">IF(B24="","",IF(ISERROR(MATCH($J24,SorP!$B$1:$B$6230,0)),"",INDIRECT("'SorP'!$A$"&amp;MATCH($J24,SorP!$B$1:$B$6230,0))))</f>
        <v>KR-28</v>
      </c>
      <c r="U24" s="280"/>
      <c r="V24" s="281">
        <f>IF(C24="",NA(),MATCH($B24&amp;$C24,'Smelter Look-up'!$J:$J,0))</f>
        <v>81</v>
      </c>
      <c r="W24" s="282"/>
      <c r="X24" s="282">
        <f t="shared" ca="1" si="1"/>
        <v>0</v>
      </c>
      <c r="Y24" s="282"/>
      <c r="Z24" s="282"/>
      <c r="AB24" s="284" t="str">
        <f t="shared" si="2"/>
        <v>GoldHeeSung Metal Ltd.</v>
      </c>
    </row>
    <row r="25" spans="1:28" s="283" customFormat="1" ht="51">
      <c r="A25" s="235" t="s">
        <v>776</v>
      </c>
      <c r="B25" s="236" t="s">
        <v>1263</v>
      </c>
      <c r="C25" s="242" t="s">
        <v>1168</v>
      </c>
      <c r="D25" s="236"/>
      <c r="E25" s="236" t="str">
        <f ca="1">IF(ISERROR($V25),"",OFFSET('Smelter Look-up'!$D$4,$V25-4,0)&amp;"")</f>
        <v>GERMANY</v>
      </c>
      <c r="F25" s="236" t="str">
        <f ca="1">IF(ISERROR($V25),"",OFFSET('Smelter Look-up'!$E$4,$V25-4,0))</f>
        <v>CID000694</v>
      </c>
      <c r="G25" s="236" t="str">
        <f ca="1">IF(C25=$X$4,"Enter smelter details", IF(ISERROR($V25),"",OFFSET('Smelter Look-up'!$F$4,$V25-4,0)))</f>
        <v>RMI</v>
      </c>
      <c r="H25" s="237">
        <f ca="1">IF(ISERROR($V25),"",OFFSET('Smelter Look-up'!$G$4,$V25-4,0))</f>
        <v>0</v>
      </c>
      <c r="I25" s="238" t="str">
        <f ca="1">IF(ISERROR($V25),"",OFFSET('Smelter Look-up'!$H$4,$V25-4,0))</f>
        <v>Pforzheim</v>
      </c>
      <c r="J25" s="238" t="str">
        <f ca="1">IF(ISERROR($V25),"",OFFSET('Smelter Look-up'!$I$4,$V25-4,0))</f>
        <v>Baden-Württemberg</v>
      </c>
      <c r="K25" s="240"/>
      <c r="L25" s="240"/>
      <c r="M25" s="240"/>
      <c r="N25" s="240"/>
      <c r="O25" s="240"/>
      <c r="P25" s="239"/>
      <c r="Q25" s="241"/>
      <c r="R25" s="236" t="str">
        <f ca="1">IF(ISERROR($V25),"",OFFSET('Smelter Look-up'!$C$4,$V25-4,0)&amp;"")</f>
        <v>Heimerle + Meule GmbH</v>
      </c>
      <c r="S25" s="250" t="str">
        <f t="shared" ca="1" si="0"/>
        <v>DE</v>
      </c>
      <c r="T25" s="250" t="str">
        <f ca="1">IF(B25="","",IF(ISERROR(MATCH($J25,SorP!$B$1:$B$6230,0)),"",INDIRECT("'SorP'!$A$"&amp;MATCH($J25,SorP!$B$1:$B$6230,0))))</f>
        <v>DE-BW</v>
      </c>
      <c r="U25" s="280"/>
      <c r="V25" s="281">
        <f>IF(C25="",NA(),MATCH($B25&amp;$C25,'Smelter Look-up'!$J:$J,0))</f>
        <v>82</v>
      </c>
      <c r="W25" s="282"/>
      <c r="X25" s="282">
        <f t="shared" ca="1" si="1"/>
        <v>0</v>
      </c>
      <c r="Y25" s="282"/>
      <c r="Z25" s="282"/>
      <c r="AB25" s="284" t="str">
        <f t="shared" si="2"/>
        <v>GoldHeimerle + Meule GmbH</v>
      </c>
    </row>
    <row r="26" spans="1:28" s="283" customFormat="1" ht="76.5">
      <c r="A26" s="235" t="s">
        <v>778</v>
      </c>
      <c r="B26" s="236" t="s">
        <v>1263</v>
      </c>
      <c r="C26" s="242" t="s">
        <v>1368</v>
      </c>
      <c r="D26" s="236"/>
      <c r="E26" s="236" t="str">
        <f ca="1">IF(ISERROR($V26),"",OFFSET('Smelter Look-up'!$D$4,$V26-4,0)&amp;"")</f>
        <v>GERMANY</v>
      </c>
      <c r="F26" s="236" t="str">
        <f ca="1">IF(ISERROR($V26),"",OFFSET('Smelter Look-up'!$E$4,$V26-4,0))</f>
        <v>CID000711</v>
      </c>
      <c r="G26" s="236" t="str">
        <f ca="1">IF(C26=$X$4,"Enter smelter details", IF(ISERROR($V26),"",OFFSET('Smelter Look-up'!$F$4,$V26-4,0)))</f>
        <v>RMI</v>
      </c>
      <c r="H26" s="237">
        <f ca="1">IF(ISERROR($V26),"",OFFSET('Smelter Look-up'!$G$4,$V26-4,0))</f>
        <v>0</v>
      </c>
      <c r="I26" s="238" t="str">
        <f ca="1">IF(ISERROR($V26),"",OFFSET('Smelter Look-up'!$H$4,$V26-4,0))</f>
        <v>Hanau</v>
      </c>
      <c r="J26" s="238" t="str">
        <f ca="1">IF(ISERROR($V26),"",OFFSET('Smelter Look-up'!$I$4,$V26-4,0))</f>
        <v>Hessen</v>
      </c>
      <c r="K26" s="240"/>
      <c r="L26" s="240"/>
      <c r="M26" s="240"/>
      <c r="N26" s="240"/>
      <c r="O26" s="240"/>
      <c r="P26" s="239"/>
      <c r="Q26" s="241"/>
      <c r="R26" s="236" t="str">
        <f ca="1">IF(ISERROR($V26),"",OFFSET('Smelter Look-up'!$C$4,$V26-4,0)&amp;"")</f>
        <v>Heraeus Precious Metals GmbH &amp; Co. KG</v>
      </c>
      <c r="S26" s="250" t="str">
        <f t="shared" ca="1" si="0"/>
        <v>DE</v>
      </c>
      <c r="T26" s="250" t="str">
        <f ca="1">IF(B26="","",IF(ISERROR(MATCH($J26,SorP!$B$1:$B$6230,0)),"",INDIRECT("'SorP'!$A$"&amp;MATCH($J26,SorP!$B$1:$B$6230,0))))</f>
        <v>DE-HE</v>
      </c>
      <c r="U26" s="280"/>
      <c r="V26" s="281">
        <f>IF(C26="",NA(),MATCH($B26&amp;$C26,'Smelter Look-up'!$J:$J,0))</f>
        <v>88</v>
      </c>
      <c r="W26" s="282"/>
      <c r="X26" s="282">
        <f t="shared" ca="1" si="1"/>
        <v>0</v>
      </c>
      <c r="Y26" s="282"/>
      <c r="Z26" s="282"/>
      <c r="AB26" s="284" t="str">
        <f t="shared" si="2"/>
        <v>GoldHeraeus Precious Metals GmbH &amp; Co. KG</v>
      </c>
    </row>
    <row r="27" spans="1:28" s="283" customFormat="1" ht="153">
      <c r="A27" s="235" t="s">
        <v>781</v>
      </c>
      <c r="B27" s="236" t="s">
        <v>1263</v>
      </c>
      <c r="C27" s="242" t="s">
        <v>2981</v>
      </c>
      <c r="D27" s="236"/>
      <c r="E27" s="236" t="str">
        <f ca="1">IF(ISERROR($V27),"",OFFSET('Smelter Look-up'!$D$4,$V27-4,0)&amp;"")</f>
        <v>CHINA</v>
      </c>
      <c r="F27" s="236" t="str">
        <f ca="1">IF(ISERROR($V27),"",OFFSET('Smelter Look-up'!$E$4,$V27-4,0))</f>
        <v>CID000801</v>
      </c>
      <c r="G27" s="236" t="str">
        <f ca="1">IF(C27=$X$4,"Enter smelter details", IF(ISERROR($V27),"",OFFSET('Smelter Look-up'!$F$4,$V27-4,0)))</f>
        <v>RMI</v>
      </c>
      <c r="H27" s="237">
        <f ca="1">IF(ISERROR($V27),"",OFFSET('Smelter Look-up'!$G$4,$V27-4,0))</f>
        <v>0</v>
      </c>
      <c r="I27" s="238" t="str">
        <f ca="1">IF(ISERROR($V27),"",OFFSET('Smelter Look-up'!$H$4,$V27-4,0))</f>
        <v>Hohhot</v>
      </c>
      <c r="J27" s="238" t="str">
        <f ca="1">IF(ISERROR($V27),"",OFFSET('Smelter Look-up'!$I$4,$V27-4,0))</f>
        <v>Nei Mongol</v>
      </c>
      <c r="K27" s="240"/>
      <c r="L27" s="240"/>
      <c r="M27" s="240"/>
      <c r="N27" s="240"/>
      <c r="O27" s="240"/>
      <c r="P27" s="239"/>
      <c r="Q27" s="241"/>
      <c r="R27" s="236" t="str">
        <f ca="1">IF(ISERROR($V27),"",OFFSET('Smelter Look-up'!$C$4,$V27-4,0)&amp;"")</f>
        <v>Inner Mongolia Qiankun Gold and Silver Refinery Share Co., Ltd.</v>
      </c>
      <c r="S27" s="250" t="str">
        <f t="shared" ca="1" si="0"/>
        <v>CN</v>
      </c>
      <c r="T27" s="250" t="str">
        <f ca="1">IF(B27="","",IF(ISERROR(MATCH($J27,SorP!$B$1:$B$6230,0)),"",INDIRECT("'SorP'!$A$"&amp;MATCH($J27,SorP!$B$1:$B$6230,0))))</f>
        <v>CN-15</v>
      </c>
      <c r="U27" s="280"/>
      <c r="V27" s="281">
        <f>IF(C27="",NA(),MATCH($B27&amp;$C27,'Smelter Look-up'!$J:$J,0))</f>
        <v>95</v>
      </c>
      <c r="W27" s="282"/>
      <c r="X27" s="282">
        <f t="shared" ca="1" si="1"/>
        <v>0</v>
      </c>
      <c r="Y27" s="282"/>
      <c r="Z27" s="282"/>
      <c r="AB27" s="284" t="str">
        <f t="shared" si="2"/>
        <v>GoldInner Mongolia Qiankun Gold and Silver Refinery Share Co., Ltd.</v>
      </c>
    </row>
    <row r="28" spans="1:28" s="283" customFormat="1" ht="76.5">
      <c r="A28" s="235" t="s">
        <v>782</v>
      </c>
      <c r="B28" s="236" t="s">
        <v>1263</v>
      </c>
      <c r="C28" s="242" t="s">
        <v>1369</v>
      </c>
      <c r="D28" s="236"/>
      <c r="E28" s="236" t="str">
        <f ca="1">IF(ISERROR($V28),"",OFFSET('Smelter Look-up'!$D$4,$V28-4,0)&amp;"")</f>
        <v>JAPAN</v>
      </c>
      <c r="F28" s="236" t="str">
        <f ca="1">IF(ISERROR($V28),"",OFFSET('Smelter Look-up'!$E$4,$V28-4,0))</f>
        <v>CID000807</v>
      </c>
      <c r="G28" s="236" t="str">
        <f ca="1">IF(C28=$X$4,"Enter smelter details", IF(ISERROR($V28),"",OFFSET('Smelter Look-up'!$F$4,$V28-4,0)))</f>
        <v>RMI</v>
      </c>
      <c r="H28" s="237">
        <f ca="1">IF(ISERROR($V28),"",OFFSET('Smelter Look-up'!$G$4,$V28-4,0))</f>
        <v>0</v>
      </c>
      <c r="I28" s="238" t="str">
        <f ca="1">IF(ISERROR($V28),"",OFFSET('Smelter Look-up'!$H$4,$V28-4,0))</f>
        <v>Soka</v>
      </c>
      <c r="J28" s="238" t="str">
        <f ca="1">IF(ISERROR($V28),"",OFFSET('Smelter Look-up'!$I$4,$V28-4,0))</f>
        <v>Saitama</v>
      </c>
      <c r="K28" s="240"/>
      <c r="L28" s="240"/>
      <c r="M28" s="240"/>
      <c r="N28" s="240"/>
      <c r="O28" s="240"/>
      <c r="P28" s="239"/>
      <c r="Q28" s="241"/>
      <c r="R28" s="236" t="str">
        <f ca="1">IF(ISERROR($V28),"",OFFSET('Smelter Look-up'!$C$4,$V28-4,0)&amp;"")</f>
        <v>Ishifuku Metal Industry Co., Ltd.</v>
      </c>
      <c r="S28" s="250" t="str">
        <f t="shared" ca="1" si="0"/>
        <v>JP</v>
      </c>
      <c r="T28" s="250" t="str">
        <f ca="1">IF(B28="","",IF(ISERROR(MATCH($J28,SorP!$B$1:$B$6230,0)),"",INDIRECT("'SorP'!$A$"&amp;MATCH($J28,SorP!$B$1:$B$6230,0))))</f>
        <v>JP-11</v>
      </c>
      <c r="U28" s="280"/>
      <c r="V28" s="281">
        <f>IF(C28="",NA(),MATCH($B28&amp;$C28,'Smelter Look-up'!$J:$J,0))</f>
        <v>96</v>
      </c>
      <c r="W28" s="282"/>
      <c r="X28" s="282">
        <f t="shared" ca="1" si="1"/>
        <v>0</v>
      </c>
      <c r="Y28" s="282"/>
      <c r="Z28" s="282"/>
      <c r="AB28" s="284" t="str">
        <f t="shared" si="2"/>
        <v>GoldIshifuku Metal Industry Co., Ltd.</v>
      </c>
    </row>
    <row r="29" spans="1:28" s="283" customFormat="1" ht="51">
      <c r="A29" s="235" t="s">
        <v>783</v>
      </c>
      <c r="B29" s="236" t="s">
        <v>1263</v>
      </c>
      <c r="C29" s="242" t="s">
        <v>1376</v>
      </c>
      <c r="D29" s="236"/>
      <c r="E29" s="236" t="str">
        <f ca="1">IF(ISERROR($V29),"",OFFSET('Smelter Look-up'!$D$4,$V29-4,0)&amp;"")</f>
        <v>TURKEY</v>
      </c>
      <c r="F29" s="236" t="str">
        <f ca="1">IF(ISERROR($V29),"",OFFSET('Smelter Look-up'!$E$4,$V29-4,0))</f>
        <v>CID000814</v>
      </c>
      <c r="G29" s="236" t="str">
        <f ca="1">IF(C29=$X$4,"Enter smelter details", IF(ISERROR($V29),"",OFFSET('Smelter Look-up'!$F$4,$V29-4,0)))</f>
        <v>RMI</v>
      </c>
      <c r="H29" s="237">
        <f ca="1">IF(ISERROR($V29),"",OFFSET('Smelter Look-up'!$G$4,$V29-4,0))</f>
        <v>0</v>
      </c>
      <c r="I29" s="238" t="str">
        <f ca="1">IF(ISERROR($V29),"",OFFSET('Smelter Look-up'!$H$4,$V29-4,0))</f>
        <v>Kuyumcukent</v>
      </c>
      <c r="J29" s="238" t="str">
        <f ca="1">IF(ISERROR($V29),"",OFFSET('Smelter Look-up'!$I$4,$V29-4,0))</f>
        <v>İstanbul</v>
      </c>
      <c r="K29" s="240"/>
      <c r="L29" s="240"/>
      <c r="M29" s="240"/>
      <c r="N29" s="240"/>
      <c r="O29" s="240"/>
      <c r="P29" s="239"/>
      <c r="Q29" s="241"/>
      <c r="R29" s="236" t="str">
        <f ca="1">IF(ISERROR($V29),"",OFFSET('Smelter Look-up'!$C$4,$V29-4,0)&amp;"")</f>
        <v>Istanbul Gold Refinery</v>
      </c>
      <c r="S29" s="250" t="str">
        <f t="shared" ca="1" si="0"/>
        <v>TR</v>
      </c>
      <c r="T29" s="250" t="str">
        <f ca="1">IF(B29="","",IF(ISERROR(MATCH($J29,SorP!$B$1:$B$6230,0)),"",INDIRECT("'SorP'!$A$"&amp;MATCH($J29,SorP!$B$1:$B$6230,0))))</f>
        <v>TR-34</v>
      </c>
      <c r="U29" s="280"/>
      <c r="V29" s="281">
        <f>IF(C29="",NA(),MATCH($B29&amp;$C29,'Smelter Look-up'!$J:$J,0))</f>
        <v>97</v>
      </c>
      <c r="W29" s="282"/>
      <c r="X29" s="282">
        <f t="shared" ca="1" si="1"/>
        <v>0</v>
      </c>
      <c r="Y29" s="282"/>
      <c r="Z29" s="282"/>
      <c r="AB29" s="284" t="str">
        <f t="shared" si="2"/>
        <v>GoldIstanbul Gold Refinery</v>
      </c>
    </row>
    <row r="30" spans="1:28" s="283" customFormat="1" ht="25.5">
      <c r="A30" s="235" t="s">
        <v>3259</v>
      </c>
      <c r="B30" s="236" t="s">
        <v>1263</v>
      </c>
      <c r="C30" s="242" t="s">
        <v>3258</v>
      </c>
      <c r="D30" s="236"/>
      <c r="E30" s="236" t="str">
        <f ca="1">IF(ISERROR($V30),"",OFFSET('Smelter Look-up'!$D$4,$V30-4,0)&amp;"")</f>
        <v>ITALY</v>
      </c>
      <c r="F30" s="236" t="str">
        <f ca="1">IF(ISERROR($V30),"",OFFSET('Smelter Look-up'!$E$4,$V30-4,0))</f>
        <v>CID002765</v>
      </c>
      <c r="G30" s="236" t="str">
        <f ca="1">IF(C30=$X$4,"Enter smelter details", IF(ISERROR($V30),"",OFFSET('Smelter Look-up'!$F$4,$V30-4,0)))</f>
        <v>RMI</v>
      </c>
      <c r="H30" s="237">
        <f ca="1">IF(ISERROR($V30),"",OFFSET('Smelter Look-up'!$G$4,$V30-4,0))</f>
        <v>0</v>
      </c>
      <c r="I30" s="238" t="str">
        <f ca="1">IF(ISERROR($V30),"",OFFSET('Smelter Look-up'!$H$4,$V30-4,0))</f>
        <v>Arezzo</v>
      </c>
      <c r="J30" s="238" t="str">
        <f ca="1">IF(ISERROR($V30),"",OFFSET('Smelter Look-up'!$I$4,$V30-4,0))</f>
        <v>Toscana</v>
      </c>
      <c r="K30" s="240"/>
      <c r="L30" s="240"/>
      <c r="M30" s="240"/>
      <c r="N30" s="240"/>
      <c r="O30" s="240"/>
      <c r="P30" s="239"/>
      <c r="Q30" s="241"/>
      <c r="R30" s="236" t="str">
        <f ca="1">IF(ISERROR($V30),"",OFFSET('Smelter Look-up'!$C$4,$V30-4,0)&amp;"")</f>
        <v>Italpreziosi</v>
      </c>
      <c r="S30" s="250" t="str">
        <f t="shared" ca="1" si="0"/>
        <v>IT</v>
      </c>
      <c r="T30" s="250" t="str">
        <f ca="1">IF(B30="","",IF(ISERROR(MATCH($J30,SorP!$B$1:$B$6230,0)),"",INDIRECT("'SorP'!$A$"&amp;MATCH($J30,SorP!$B$1:$B$6230,0))))</f>
        <v>IT-52</v>
      </c>
      <c r="U30" s="280"/>
      <c r="V30" s="281">
        <f>IF(C30="",NA(),MATCH($B30&amp;$C30,'Smelter Look-up'!$J:$J,0))</f>
        <v>98</v>
      </c>
      <c r="W30" s="282"/>
      <c r="X30" s="282">
        <f t="shared" ca="1" si="1"/>
        <v>0</v>
      </c>
      <c r="Y30" s="282"/>
      <c r="Z30" s="282"/>
      <c r="AB30" s="284" t="str">
        <f t="shared" si="2"/>
        <v>GoldItalpreziosi</v>
      </c>
    </row>
    <row r="31" spans="1:28" s="283" customFormat="1" ht="25.5">
      <c r="A31" s="235" t="s">
        <v>784</v>
      </c>
      <c r="B31" s="236" t="s">
        <v>1263</v>
      </c>
      <c r="C31" s="242" t="s">
        <v>1036</v>
      </c>
      <c r="D31" s="236"/>
      <c r="E31" s="236" t="str">
        <f ca="1">IF(ISERROR($V31),"",OFFSET('Smelter Look-up'!$D$4,$V31-4,0)&amp;"")</f>
        <v>JAPAN</v>
      </c>
      <c r="F31" s="236" t="str">
        <f ca="1">IF(ISERROR($V31),"",OFFSET('Smelter Look-up'!$E$4,$V31-4,0))</f>
        <v>CID000823</v>
      </c>
      <c r="G31" s="236" t="str">
        <f ca="1">IF(C31=$X$4,"Enter smelter details", IF(ISERROR($V31),"",OFFSET('Smelter Look-up'!$F$4,$V31-4,0)))</f>
        <v>RMI</v>
      </c>
      <c r="H31" s="237">
        <f ca="1">IF(ISERROR($V31),"",OFFSET('Smelter Look-up'!$G$4,$V31-4,0))</f>
        <v>0</v>
      </c>
      <c r="I31" s="238" t="str">
        <f ca="1">IF(ISERROR($V31),"",OFFSET('Smelter Look-up'!$H$4,$V31-4,0))</f>
        <v>Osaka</v>
      </c>
      <c r="J31" s="238" t="str">
        <f ca="1">IF(ISERROR($V31),"",OFFSET('Smelter Look-up'!$I$4,$V31-4,0))</f>
        <v>Osaka</v>
      </c>
      <c r="K31" s="240"/>
      <c r="L31" s="240"/>
      <c r="M31" s="240"/>
      <c r="N31" s="240"/>
      <c r="O31" s="240"/>
      <c r="P31" s="239"/>
      <c r="Q31" s="241"/>
      <c r="R31" s="236" t="str">
        <f ca="1">IF(ISERROR($V31),"",OFFSET('Smelter Look-up'!$C$4,$V31-4,0)&amp;"")</f>
        <v>Japan Mint</v>
      </c>
      <c r="S31" s="250" t="str">
        <f t="shared" ca="1" si="0"/>
        <v>JP</v>
      </c>
      <c r="T31" s="250" t="str">
        <f ca="1">IF(B31="","",IF(ISERROR(MATCH($J31,SorP!$B$1:$B$6230,0)),"",INDIRECT("'SorP'!$A$"&amp;MATCH($J31,SorP!$B$1:$B$6230,0))))</f>
        <v>JP-27</v>
      </c>
      <c r="U31" s="280"/>
      <c r="V31" s="281">
        <f>IF(C31="",NA(),MATCH($B31&amp;$C31,'Smelter Look-up'!$J:$J,0))</f>
        <v>99</v>
      </c>
      <c r="W31" s="282"/>
      <c r="X31" s="282">
        <f t="shared" ca="1" si="1"/>
        <v>0</v>
      </c>
      <c r="Y31" s="282"/>
      <c r="Z31" s="282"/>
      <c r="AB31" s="284" t="str">
        <f t="shared" si="2"/>
        <v>GoldJapan Mint</v>
      </c>
    </row>
    <row r="32" spans="1:28" s="283" customFormat="1" ht="63.75">
      <c r="A32" s="235" t="s">
        <v>785</v>
      </c>
      <c r="B32" s="236" t="s">
        <v>1263</v>
      </c>
      <c r="C32" s="242" t="s">
        <v>2982</v>
      </c>
      <c r="D32" s="236"/>
      <c r="E32" s="236" t="str">
        <f ca="1">IF(ISERROR($V32),"",OFFSET('Smelter Look-up'!$D$4,$V32-4,0)&amp;"")</f>
        <v>CHINA</v>
      </c>
      <c r="F32" s="236" t="str">
        <f ca="1">IF(ISERROR($V32),"",OFFSET('Smelter Look-up'!$E$4,$V32-4,0))</f>
        <v>CID000855</v>
      </c>
      <c r="G32" s="236" t="str">
        <f ca="1">IF(C32=$X$4,"Enter smelter details", IF(ISERROR($V32),"",OFFSET('Smelter Look-up'!$F$4,$V32-4,0)))</f>
        <v>RMI</v>
      </c>
      <c r="H32" s="237">
        <f ca="1">IF(ISERROR($V32),"",OFFSET('Smelter Look-up'!$G$4,$V32-4,0))</f>
        <v>0</v>
      </c>
      <c r="I32" s="238" t="str">
        <f ca="1">IF(ISERROR($V32),"",OFFSET('Smelter Look-up'!$H$4,$V32-4,0))</f>
        <v>Guixi City</v>
      </c>
      <c r="J32" s="238" t="str">
        <f ca="1">IF(ISERROR($V32),"",OFFSET('Smelter Look-up'!$I$4,$V32-4,0))</f>
        <v>Jiangxi</v>
      </c>
      <c r="K32" s="240"/>
      <c r="L32" s="240"/>
      <c r="M32" s="240"/>
      <c r="N32" s="240"/>
      <c r="O32" s="240"/>
      <c r="P32" s="239"/>
      <c r="Q32" s="241"/>
      <c r="R32" s="236" t="str">
        <f ca="1">IF(ISERROR($V32),"",OFFSET('Smelter Look-up'!$C$4,$V32-4,0)&amp;"")</f>
        <v>Jiangxi Copper Co., Ltd.</v>
      </c>
      <c r="S32" s="250" t="str">
        <f t="shared" ca="1" si="0"/>
        <v>CN</v>
      </c>
      <c r="T32" s="250" t="str">
        <f ca="1">IF(B32="","",IF(ISERROR(MATCH($J32,SorP!$B$1:$B$6230,0)),"",INDIRECT("'SorP'!$A$"&amp;MATCH($J32,SorP!$B$1:$B$6230,0))))</f>
        <v>CN-36</v>
      </c>
      <c r="U32" s="280"/>
      <c r="V32" s="281">
        <f>IF(C32="",NA(),MATCH($B32&amp;$C32,'Smelter Look-up'!$J:$J,0))</f>
        <v>101</v>
      </c>
      <c r="W32" s="282"/>
      <c r="X32" s="282">
        <f t="shared" ca="1" si="1"/>
        <v>0</v>
      </c>
      <c r="Y32" s="282"/>
      <c r="Z32" s="282"/>
      <c r="AB32" s="284" t="str">
        <f t="shared" si="2"/>
        <v>GoldJiangxi Copper Co., Ltd.</v>
      </c>
    </row>
    <row r="33" spans="1:28" s="283" customFormat="1" ht="25.5">
      <c r="A33" s="235" t="s">
        <v>791</v>
      </c>
      <c r="B33" s="236" t="s">
        <v>1263</v>
      </c>
      <c r="C33" s="242" t="s">
        <v>1874</v>
      </c>
      <c r="D33" s="236"/>
      <c r="E33" s="236" t="str">
        <f ca="1">IF(ISERROR($V33),"",OFFSET('Smelter Look-up'!$D$4,$V33-4,0)&amp;"")</f>
        <v>KAZAKHSTAN</v>
      </c>
      <c r="F33" s="236" t="str">
        <f ca="1">IF(ISERROR($V33),"",OFFSET('Smelter Look-up'!$E$4,$V33-4,0))</f>
        <v>CID000957</v>
      </c>
      <c r="G33" s="236" t="str">
        <f ca="1">IF(C33=$X$4,"Enter smelter details", IF(ISERROR($V33),"",OFFSET('Smelter Look-up'!$F$4,$V33-4,0)))</f>
        <v>RMI</v>
      </c>
      <c r="H33" s="237">
        <f ca="1">IF(ISERROR($V33),"",OFFSET('Smelter Look-up'!$G$4,$V33-4,0))</f>
        <v>0</v>
      </c>
      <c r="I33" s="238" t="str">
        <f ca="1">IF(ISERROR($V33),"",OFFSET('Smelter Look-up'!$H$4,$V33-4,0))</f>
        <v>Ust-Kamenogorsk</v>
      </c>
      <c r="J33" s="238" t="str">
        <f ca="1">IF(ISERROR($V33),"",OFFSET('Smelter Look-up'!$I$4,$V33-4,0))</f>
        <v>Qaraghandy oblysy</v>
      </c>
      <c r="K33" s="240"/>
      <c r="L33" s="240"/>
      <c r="M33" s="240"/>
      <c r="N33" s="240"/>
      <c r="O33" s="240"/>
      <c r="P33" s="239"/>
      <c r="Q33" s="241"/>
      <c r="R33" s="236" t="str">
        <f ca="1">IF(ISERROR($V33),"",OFFSET('Smelter Look-up'!$C$4,$V33-4,0)&amp;"")</f>
        <v>Kazzinc</v>
      </c>
      <c r="S33" s="250" t="str">
        <f t="shared" ca="1" si="0"/>
        <v>KZ</v>
      </c>
      <c r="T33" s="250" t="str">
        <f ca="1">IF(B33="","",IF(ISERROR(MATCH($J33,SorP!$B$1:$B$6230,0)),"",INDIRECT("'SorP'!$A$"&amp;MATCH($J33,SorP!$B$1:$B$6230,0))))</f>
        <v>KZ-KAR</v>
      </c>
      <c r="U33" s="280"/>
      <c r="V33" s="281">
        <f>IF(C33="",NA(),MATCH($B33&amp;$C33,'Smelter Look-up'!$J:$J,0))</f>
        <v>111</v>
      </c>
      <c r="W33" s="282"/>
      <c r="X33" s="282">
        <f t="shared" ca="1" si="1"/>
        <v>0</v>
      </c>
      <c r="Y33" s="282"/>
      <c r="Z33" s="282"/>
      <c r="AB33" s="284" t="str">
        <f t="shared" si="2"/>
        <v>GoldKazzinc</v>
      </c>
    </row>
    <row r="34" spans="1:28" s="283" customFormat="1" ht="63.75">
      <c r="A34" s="235" t="s">
        <v>793</v>
      </c>
      <c r="B34" s="236" t="s">
        <v>1263</v>
      </c>
      <c r="C34" s="242" t="s">
        <v>792</v>
      </c>
      <c r="D34" s="236"/>
      <c r="E34" s="236" t="str">
        <f ca="1">IF(ISERROR($V34),"",OFFSET('Smelter Look-up'!$D$4,$V34-4,0)&amp;"")</f>
        <v>UNITED STATES OF AMERICA</v>
      </c>
      <c r="F34" s="236" t="str">
        <f ca="1">IF(ISERROR($V34),"",OFFSET('Smelter Look-up'!$E$4,$V34-4,0))</f>
        <v>CID000969</v>
      </c>
      <c r="G34" s="236" t="str">
        <f ca="1">IF(C34=$X$4,"Enter smelter details", IF(ISERROR($V34),"",OFFSET('Smelter Look-up'!$F$4,$V34-4,0)))</f>
        <v>RMI</v>
      </c>
      <c r="H34" s="237">
        <f ca="1">IF(ISERROR($V34),"",OFFSET('Smelter Look-up'!$G$4,$V34-4,0))</f>
        <v>0</v>
      </c>
      <c r="I34" s="238" t="str">
        <f ca="1">IF(ISERROR($V34),"",OFFSET('Smelter Look-up'!$H$4,$V34-4,0))</f>
        <v>Magna</v>
      </c>
      <c r="J34" s="238" t="str">
        <f ca="1">IF(ISERROR($V34),"",OFFSET('Smelter Look-up'!$I$4,$V34-4,0))</f>
        <v>Utah</v>
      </c>
      <c r="K34" s="240"/>
      <c r="L34" s="240"/>
      <c r="M34" s="240"/>
      <c r="N34" s="240"/>
      <c r="O34" s="240"/>
      <c r="P34" s="239"/>
      <c r="Q34" s="241"/>
      <c r="R34" s="236" t="str">
        <f ca="1">IF(ISERROR($V34),"",OFFSET('Smelter Look-up'!$C$4,$V34-4,0)&amp;"")</f>
        <v>Kennecott Utah Copper LLC</v>
      </c>
      <c r="S34" s="250" t="str">
        <f t="shared" ca="1" si="0"/>
        <v>US</v>
      </c>
      <c r="T34" s="250" t="str">
        <f ca="1">IF(B34="","",IF(ISERROR(MATCH($J34,SorP!$B$1:$B$6230,0)),"",INDIRECT("'SorP'!$A$"&amp;MATCH($J34,SorP!$B$1:$B$6230,0))))</f>
        <v>US-UT</v>
      </c>
      <c r="U34" s="280"/>
      <c r="V34" s="281">
        <f>IF(C34="",NA(),MATCH($B34&amp;$C34,'Smelter Look-up'!$J:$J,0))</f>
        <v>112</v>
      </c>
      <c r="W34" s="282"/>
      <c r="X34" s="282">
        <f t="shared" ca="1" si="1"/>
        <v>0</v>
      </c>
      <c r="Y34" s="282"/>
      <c r="Z34" s="282"/>
      <c r="AB34" s="284" t="str">
        <f t="shared" si="2"/>
        <v>GoldKennecott Utah Copper LLC</v>
      </c>
    </row>
    <row r="35" spans="1:28" s="283" customFormat="1" ht="38.25">
      <c r="A35" s="235" t="s">
        <v>795</v>
      </c>
      <c r="B35" s="236" t="s">
        <v>1263</v>
      </c>
      <c r="C35" s="242" t="s">
        <v>974</v>
      </c>
      <c r="D35" s="236"/>
      <c r="E35" s="236" t="str">
        <f ca="1">IF(ISERROR($V35),"",OFFSET('Smelter Look-up'!$D$4,$V35-4,0)&amp;"")</f>
        <v>KYRGYZSTAN</v>
      </c>
      <c r="F35" s="236" t="str">
        <f ca="1">IF(ISERROR($V35),"",OFFSET('Smelter Look-up'!$E$4,$V35-4,0))</f>
        <v>CID001029</v>
      </c>
      <c r="G35" s="236" t="str">
        <f ca="1">IF(C35=$X$4,"Enter smelter details", IF(ISERROR($V35),"",OFFSET('Smelter Look-up'!$F$4,$V35-4,0)))</f>
        <v>RMI</v>
      </c>
      <c r="H35" s="237">
        <f ca="1">IF(ISERROR($V35),"",OFFSET('Smelter Look-up'!$G$4,$V35-4,0))</f>
        <v>0</v>
      </c>
      <c r="I35" s="238" t="str">
        <f ca="1">IF(ISERROR($V35),"",OFFSET('Smelter Look-up'!$H$4,$V35-4,0))</f>
        <v>Bishkek</v>
      </c>
      <c r="J35" s="238" t="str">
        <f ca="1">IF(ISERROR($V35),"",OFFSET('Smelter Look-up'!$I$4,$V35-4,0))</f>
        <v>Chüy</v>
      </c>
      <c r="K35" s="240"/>
      <c r="L35" s="240"/>
      <c r="M35" s="240"/>
      <c r="N35" s="240"/>
      <c r="O35" s="240"/>
      <c r="P35" s="239"/>
      <c r="Q35" s="241"/>
      <c r="R35" s="236" t="str">
        <f ca="1">IF(ISERROR($V35),"",OFFSET('Smelter Look-up'!$C$4,$V35-4,0)&amp;"")</f>
        <v>Kyrgyzaltyn JSC</v>
      </c>
      <c r="S35" s="250" t="str">
        <f t="shared" ca="1" si="0"/>
        <v>KG</v>
      </c>
      <c r="T35" s="250" t="str">
        <f ca="1">IF(B35="","",IF(ISERROR(MATCH($J35,SorP!$B$1:$B$6230,0)),"",INDIRECT("'SorP'!$A$"&amp;MATCH($J35,SorP!$B$1:$B$6230,0))))</f>
        <v>KG-C</v>
      </c>
      <c r="U35" s="280"/>
      <c r="V35" s="281">
        <f>IF(C35="",NA(),MATCH($B35&amp;$C35,'Smelter Look-up'!$J:$J,0))</f>
        <v>121</v>
      </c>
      <c r="W35" s="282"/>
      <c r="X35" s="282">
        <f t="shared" ca="1" si="1"/>
        <v>0</v>
      </c>
      <c r="Y35" s="282"/>
      <c r="Z35" s="282"/>
      <c r="AB35" s="284" t="str">
        <f t="shared" si="2"/>
        <v>GoldKyrgyzaltyn JSC</v>
      </c>
    </row>
    <row r="36" spans="1:28" s="283" customFormat="1" ht="38.25">
      <c r="A36" s="235" t="s">
        <v>3161</v>
      </c>
      <c r="B36" s="236" t="s">
        <v>1263</v>
      </c>
      <c r="C36" s="242" t="s">
        <v>3160</v>
      </c>
      <c r="D36" s="236"/>
      <c r="E36" s="236" t="str">
        <f ca="1">IF(ISERROR($V36),"",OFFSET('Smelter Look-up'!$D$4,$V36-4,0)&amp;"")</f>
        <v>ANDORRA</v>
      </c>
      <c r="F36" s="236" t="str">
        <f ca="1">IF(ISERROR($V36),"",OFFSET('Smelter Look-up'!$E$4,$V36-4,0))</f>
        <v>CID002762</v>
      </c>
      <c r="G36" s="236" t="str">
        <f ca="1">IF(C36=$X$4,"Enter smelter details", IF(ISERROR($V36),"",OFFSET('Smelter Look-up'!$F$4,$V36-4,0)))</f>
        <v>RMI</v>
      </c>
      <c r="H36" s="237">
        <f ca="1">IF(ISERROR($V36),"",OFFSET('Smelter Look-up'!$G$4,$V36-4,0))</f>
        <v>0</v>
      </c>
      <c r="I36" s="238" t="str">
        <f ca="1">IF(ISERROR($V36),"",OFFSET('Smelter Look-up'!$H$4,$V36-4,0))</f>
        <v>Andorra la Vella</v>
      </c>
      <c r="J36" s="238" t="str">
        <f ca="1">IF(ISERROR($V36),"",OFFSET('Smelter Look-up'!$I$4,$V36-4,0))</f>
        <v>Andorra la Vella</v>
      </c>
      <c r="K36" s="240"/>
      <c r="L36" s="240"/>
      <c r="M36" s="240"/>
      <c r="N36" s="240"/>
      <c r="O36" s="240"/>
      <c r="P36" s="239"/>
      <c r="Q36" s="241"/>
      <c r="R36" s="236" t="str">
        <f ca="1">IF(ISERROR($V36),"",OFFSET('Smelter Look-up'!$C$4,$V36-4,0)&amp;"")</f>
        <v>L'Orfebre S.A.</v>
      </c>
      <c r="S36" s="250" t="str">
        <f t="shared" ca="1" si="0"/>
        <v>AD</v>
      </c>
      <c r="T36" s="250" t="str">
        <f ca="1">IF(B36="","",IF(ISERROR(MATCH($J36,SorP!$B$1:$B$6230,0)),"",INDIRECT("'SorP'!$A$"&amp;MATCH($J36,SorP!$B$1:$B$6230,0))))</f>
        <v>AD-07</v>
      </c>
      <c r="U36" s="280"/>
      <c r="V36" s="281">
        <f>IF(C36="",NA(),MATCH($B36&amp;$C36,'Smelter Look-up'!$J:$J,0))</f>
        <v>129</v>
      </c>
      <c r="W36" s="282"/>
      <c r="X36" s="282">
        <f t="shared" ca="1" si="1"/>
        <v>0</v>
      </c>
      <c r="Y36" s="282"/>
      <c r="Z36" s="282"/>
      <c r="AB36" s="284" t="str">
        <f t="shared" si="2"/>
        <v>GoldL'Orfebre S.A.</v>
      </c>
    </row>
    <row r="37" spans="1:28" s="283" customFormat="1" ht="38.25">
      <c r="A37" s="235" t="s">
        <v>3265</v>
      </c>
      <c r="B37" s="236" t="s">
        <v>1263</v>
      </c>
      <c r="C37" s="242" t="s">
        <v>3264</v>
      </c>
      <c r="D37" s="236"/>
      <c r="E37" s="236" t="str">
        <f ca="1">IF(ISERROR($V37),"",OFFSET('Smelter Look-up'!$D$4,$V37-4,0)&amp;"")</f>
        <v>BRAZIL</v>
      </c>
      <c r="F37" s="236" t="str">
        <f ca="1">IF(ISERROR($V37),"",OFFSET('Smelter Look-up'!$E$4,$V37-4,0))</f>
        <v>CID002606</v>
      </c>
      <c r="G37" s="236" t="str">
        <f ca="1">IF(C37=$X$4,"Enter smelter details", IF(ISERROR($V37),"",OFFSET('Smelter Look-up'!$F$4,$V37-4,0)))</f>
        <v>RMI</v>
      </c>
      <c r="H37" s="237">
        <f ca="1">IF(ISERROR($V37),"",OFFSET('Smelter Look-up'!$G$4,$V37-4,0))</f>
        <v>0</v>
      </c>
      <c r="I37" s="238" t="str">
        <f ca="1">IF(ISERROR($V37),"",OFFSET('Smelter Look-up'!$H$4,$V37-4,0))</f>
        <v>Sao Paulo</v>
      </c>
      <c r="J37" s="238" t="str">
        <f ca="1">IF(ISERROR($V37),"",OFFSET('Smelter Look-up'!$I$4,$V37-4,0))</f>
        <v>São Paulo</v>
      </c>
      <c r="K37" s="240"/>
      <c r="L37" s="240"/>
      <c r="M37" s="240"/>
      <c r="N37" s="240"/>
      <c r="O37" s="240"/>
      <c r="P37" s="239"/>
      <c r="Q37" s="241"/>
      <c r="R37" s="236" t="str">
        <f ca="1">IF(ISERROR($V37),"",OFFSET('Smelter Look-up'!$C$4,$V37-4,0)&amp;"")</f>
        <v>Marsam Metals</v>
      </c>
      <c r="S37" s="250" t="str">
        <f t="shared" ca="1" si="0"/>
        <v>BR</v>
      </c>
      <c r="T37" s="250" t="str">
        <f ca="1">IF(B37="","",IF(ISERROR(MATCH($J37,SorP!$B$1:$B$6230,0)),"",INDIRECT("'SorP'!$A$"&amp;MATCH($J37,SorP!$B$1:$B$6230,0))))</f>
        <v>BR-SP</v>
      </c>
      <c r="U37" s="280"/>
      <c r="V37" s="281">
        <f>IF(C37="",NA(),MATCH($B37&amp;$C37,'Smelter Look-up'!$J:$J,0))</f>
        <v>134</v>
      </c>
      <c r="W37" s="282"/>
      <c r="X37" s="282">
        <f t="shared" ca="1" si="1"/>
        <v>0</v>
      </c>
      <c r="Y37" s="282"/>
      <c r="Z37" s="282"/>
      <c r="AB37" s="284" t="str">
        <f t="shared" si="2"/>
        <v>GoldMarsam Metals</v>
      </c>
    </row>
    <row r="38" spans="1:28" s="283" customFormat="1" ht="25.5">
      <c r="A38" s="235" t="s">
        <v>801</v>
      </c>
      <c r="B38" s="236" t="s">
        <v>1263</v>
      </c>
      <c r="C38" s="242" t="s">
        <v>1038</v>
      </c>
      <c r="D38" s="236"/>
      <c r="E38" s="236" t="str">
        <f ca="1">IF(ISERROR($V38),"",OFFSET('Smelter Look-up'!$D$4,$V38-4,0)&amp;"")</f>
        <v>UNITED STATES OF AMERICA</v>
      </c>
      <c r="F38" s="236" t="str">
        <f ca="1">IF(ISERROR($V38),"",OFFSET('Smelter Look-up'!$E$4,$V38-4,0))</f>
        <v>CID001113</v>
      </c>
      <c r="G38" s="236" t="str">
        <f ca="1">IF(C38=$X$4,"Enter smelter details", IF(ISERROR($V38),"",OFFSET('Smelter Look-up'!$F$4,$V38-4,0)))</f>
        <v>RMI</v>
      </c>
      <c r="H38" s="237">
        <f ca="1">IF(ISERROR($V38),"",OFFSET('Smelter Look-up'!$G$4,$V38-4,0))</f>
        <v>0</v>
      </c>
      <c r="I38" s="238" t="str">
        <f ca="1">IF(ISERROR($V38),"",OFFSET('Smelter Look-up'!$H$4,$V38-4,0))</f>
        <v>Buffalo</v>
      </c>
      <c r="J38" s="238" t="str">
        <f ca="1">IF(ISERROR($V38),"",OFFSET('Smelter Look-up'!$I$4,$V38-4,0))</f>
        <v>New York</v>
      </c>
      <c r="K38" s="240"/>
      <c r="L38" s="240"/>
      <c r="M38" s="240"/>
      <c r="N38" s="240"/>
      <c r="O38" s="240"/>
      <c r="P38" s="239"/>
      <c r="Q38" s="241"/>
      <c r="R38" s="236" t="str">
        <f ca="1">IF(ISERROR($V38),"",OFFSET('Smelter Look-up'!$C$4,$V38-4,0)&amp;"")</f>
        <v>Materion</v>
      </c>
      <c r="S38" s="250" t="str">
        <f t="shared" ca="1" si="0"/>
        <v>US</v>
      </c>
      <c r="T38" s="250" t="str">
        <f ca="1">IF(B38="","",IF(ISERROR(MATCH($J38,SorP!$B$1:$B$6230,0)),"",INDIRECT("'SorP'!$A$"&amp;MATCH($J38,SorP!$B$1:$B$6230,0))))</f>
        <v>US-NY</v>
      </c>
      <c r="U38" s="280"/>
      <c r="V38" s="281">
        <f>IF(C38="",NA(),MATCH($B38&amp;$C38,'Smelter Look-up'!$J:$J,0))</f>
        <v>135</v>
      </c>
      <c r="W38" s="282"/>
      <c r="X38" s="282">
        <f t="shared" ca="1" si="1"/>
        <v>0</v>
      </c>
      <c r="Y38" s="282"/>
      <c r="Z38" s="282"/>
      <c r="AB38" s="284" t="str">
        <f t="shared" si="2"/>
        <v>GoldMaterion</v>
      </c>
    </row>
    <row r="39" spans="1:28" s="283" customFormat="1" ht="76.5">
      <c r="A39" s="235" t="s">
        <v>1890</v>
      </c>
      <c r="B39" s="236" t="s">
        <v>1263</v>
      </c>
      <c r="C39" s="242" t="s">
        <v>1889</v>
      </c>
      <c r="D39" s="236"/>
      <c r="E39" s="236" t="str">
        <f ca="1">IF(ISERROR($V39),"",OFFSET('Smelter Look-up'!$D$4,$V39-4,0)&amp;"")</f>
        <v>CHINA</v>
      </c>
      <c r="F39" s="236" t="str">
        <f ca="1">IF(ISERROR($V39),"",OFFSET('Smelter Look-up'!$E$4,$V39-4,0))</f>
        <v>CID001147</v>
      </c>
      <c r="G39" s="236" t="str">
        <f ca="1">IF(C39=$X$4,"Enter smelter details", IF(ISERROR($V39),"",OFFSET('Smelter Look-up'!$F$4,$V39-4,0)))</f>
        <v>RMI</v>
      </c>
      <c r="H39" s="237">
        <f ca="1">IF(ISERROR($V39),"",OFFSET('Smelter Look-up'!$G$4,$V39-4,0))</f>
        <v>0</v>
      </c>
      <c r="I39" s="238" t="str">
        <f ca="1">IF(ISERROR($V39),"",OFFSET('Smelter Look-up'!$H$4,$V39-4,0))</f>
        <v>Suzhou</v>
      </c>
      <c r="J39" s="238" t="str">
        <f ca="1">IF(ISERROR($V39),"",OFFSET('Smelter Look-up'!$I$4,$V39-4,0))</f>
        <v>Jiangsu</v>
      </c>
      <c r="K39" s="240"/>
      <c r="L39" s="240"/>
      <c r="M39" s="240"/>
      <c r="N39" s="240"/>
      <c r="O39" s="240"/>
      <c r="P39" s="239"/>
      <c r="Q39" s="241"/>
      <c r="R39" s="236" t="str">
        <f ca="1">IF(ISERROR($V39),"",OFFSET('Smelter Look-up'!$C$4,$V39-4,0)&amp;"")</f>
        <v>Metalor Technologies (Suzhou) Ltd.</v>
      </c>
      <c r="S39" s="250" t="str">
        <f t="shared" ca="1" si="0"/>
        <v>CN</v>
      </c>
      <c r="T39" s="250" t="str">
        <f ca="1">IF(B39="","",IF(ISERROR(MATCH($J39,SorP!$B$1:$B$6230,0)),"",INDIRECT("'SorP'!$A$"&amp;MATCH($J39,SorP!$B$1:$B$6230,0))))</f>
        <v>CN-32</v>
      </c>
      <c r="U39" s="280"/>
      <c r="V39" s="281">
        <f>IF(C39="",NA(),MATCH($B39&amp;$C39,'Smelter Look-up'!$J:$J,0))</f>
        <v>143</v>
      </c>
      <c r="W39" s="282"/>
      <c r="X39" s="282">
        <f t="shared" ca="1" si="1"/>
        <v>0</v>
      </c>
      <c r="Y39" s="282"/>
      <c r="Z39" s="282"/>
      <c r="AB39" s="284" t="str">
        <f t="shared" si="2"/>
        <v>GoldMetalor Technologies (Suzhou) Ltd.</v>
      </c>
    </row>
    <row r="40" spans="1:28" s="283" customFormat="1" ht="63.75">
      <c r="A40" s="235" t="s">
        <v>805</v>
      </c>
      <c r="B40" s="236" t="s">
        <v>1263</v>
      </c>
      <c r="C40" s="242" t="s">
        <v>2988</v>
      </c>
      <c r="D40" s="236"/>
      <c r="E40" s="236" t="str">
        <f ca="1">IF(ISERROR($V40),"",OFFSET('Smelter Look-up'!$D$4,$V40-4,0)&amp;"")</f>
        <v>SWITZERLAND</v>
      </c>
      <c r="F40" s="236" t="str">
        <f ca="1">IF(ISERROR($V40),"",OFFSET('Smelter Look-up'!$E$4,$V40-4,0))</f>
        <v>CID001153</v>
      </c>
      <c r="G40" s="236" t="str">
        <f ca="1">IF(C40=$X$4,"Enter smelter details", IF(ISERROR($V40),"",OFFSET('Smelter Look-up'!$F$4,$V40-4,0)))</f>
        <v>RMI</v>
      </c>
      <c r="H40" s="237">
        <f ca="1">IF(ISERROR($V40),"",OFFSET('Smelter Look-up'!$G$4,$V40-4,0))</f>
        <v>0</v>
      </c>
      <c r="I40" s="238" t="str">
        <f ca="1">IF(ISERROR($V40),"",OFFSET('Smelter Look-up'!$H$4,$V40-4,0))</f>
        <v>Marin</v>
      </c>
      <c r="J40" s="238" t="str">
        <f ca="1">IF(ISERROR($V40),"",OFFSET('Smelter Look-up'!$I$4,$V40-4,0))</f>
        <v>Neuchâtel</v>
      </c>
      <c r="K40" s="240"/>
      <c r="L40" s="240"/>
      <c r="M40" s="240"/>
      <c r="N40" s="240"/>
      <c r="O40" s="240"/>
      <c r="P40" s="239"/>
      <c r="Q40" s="241"/>
      <c r="R40" s="236" t="str">
        <f ca="1">IF(ISERROR($V40),"",OFFSET('Smelter Look-up'!$C$4,$V40-4,0)&amp;"")</f>
        <v>Metalor Technologies S.A.</v>
      </c>
      <c r="S40" s="250" t="str">
        <f t="shared" ca="1" si="0"/>
        <v>CH</v>
      </c>
      <c r="T40" s="250" t="str">
        <f ca="1">IF(B40="","",IF(ISERROR(MATCH($J40,SorP!$B$1:$B$6230,0)),"",INDIRECT("'SorP'!$A$"&amp;MATCH($J40,SorP!$B$1:$B$6230,0))))</f>
        <v>CH-NE</v>
      </c>
      <c r="U40" s="280"/>
      <c r="V40" s="281">
        <f>IF(C40="",NA(),MATCH($B40&amp;$C40,'Smelter Look-up'!$J:$J,0))</f>
        <v>144</v>
      </c>
      <c r="W40" s="282"/>
      <c r="X40" s="282">
        <f t="shared" ca="1" si="1"/>
        <v>0</v>
      </c>
      <c r="Y40" s="282"/>
      <c r="Z40" s="282"/>
      <c r="AB40" s="284" t="str">
        <f t="shared" si="2"/>
        <v>GoldMetalor Technologies S.A.</v>
      </c>
    </row>
    <row r="41" spans="1:28" s="283" customFormat="1" ht="63.75">
      <c r="A41" s="235" t="s">
        <v>806</v>
      </c>
      <c r="B41" s="236" t="s">
        <v>1263</v>
      </c>
      <c r="C41" s="242" t="s">
        <v>1370</v>
      </c>
      <c r="D41" s="236"/>
      <c r="E41" s="236" t="str">
        <f ca="1">IF(ISERROR($V41),"",OFFSET('Smelter Look-up'!$D$4,$V41-4,0)&amp;"")</f>
        <v>UNITED STATES OF AMERICA</v>
      </c>
      <c r="F41" s="236" t="str">
        <f ca="1">IF(ISERROR($V41),"",OFFSET('Smelter Look-up'!$E$4,$V41-4,0))</f>
        <v>CID001157</v>
      </c>
      <c r="G41" s="236" t="str">
        <f ca="1">IF(C41=$X$4,"Enter smelter details", IF(ISERROR($V41),"",OFFSET('Smelter Look-up'!$F$4,$V41-4,0)))</f>
        <v>RMI</v>
      </c>
      <c r="H41" s="237">
        <f ca="1">IF(ISERROR($V41),"",OFFSET('Smelter Look-up'!$G$4,$V41-4,0))</f>
        <v>0</v>
      </c>
      <c r="I41" s="238" t="str">
        <f ca="1">IF(ISERROR($V41),"",OFFSET('Smelter Look-up'!$H$4,$V41-4,0))</f>
        <v>North Attleboro</v>
      </c>
      <c r="J41" s="238" t="str">
        <f ca="1">IF(ISERROR($V41),"",OFFSET('Smelter Look-up'!$I$4,$V41-4,0))</f>
        <v>Massachusetts</v>
      </c>
      <c r="K41" s="240"/>
      <c r="L41" s="240"/>
      <c r="M41" s="240"/>
      <c r="N41" s="240"/>
      <c r="O41" s="240"/>
      <c r="P41" s="239"/>
      <c r="Q41" s="241"/>
      <c r="R41" s="236" t="str">
        <f ca="1">IF(ISERROR($V41),"",OFFSET('Smelter Look-up'!$C$4,$V41-4,0)&amp;"")</f>
        <v>Metalor USA Refining Corporation</v>
      </c>
      <c r="S41" s="250" t="str">
        <f t="shared" ca="1" si="0"/>
        <v>US</v>
      </c>
      <c r="T41" s="250" t="str">
        <f ca="1">IF(B41="","",IF(ISERROR(MATCH($J41,SorP!$B$1:$B$6230,0)),"",INDIRECT("'SorP'!$A$"&amp;MATCH($J41,SorP!$B$1:$B$6230,0))))</f>
        <v>US-MA</v>
      </c>
      <c r="U41" s="280"/>
      <c r="V41" s="281">
        <f>IF(C41="",NA(),MATCH($B41&amp;$C41,'Smelter Look-up'!$J:$J,0))</f>
        <v>145</v>
      </c>
      <c r="W41" s="282"/>
      <c r="X41" s="282">
        <f t="shared" ca="1" si="1"/>
        <v>0</v>
      </c>
      <c r="Y41" s="282"/>
      <c r="Z41" s="282"/>
      <c r="AB41" s="284" t="str">
        <f t="shared" si="2"/>
        <v>GoldMetalor USA Refining Corporation</v>
      </c>
    </row>
    <row r="42" spans="1:28" s="283" customFormat="1" ht="89.25">
      <c r="A42" s="235" t="s">
        <v>807</v>
      </c>
      <c r="B42" s="236" t="s">
        <v>1263</v>
      </c>
      <c r="C42" s="242" t="s">
        <v>13596</v>
      </c>
      <c r="D42" s="236"/>
      <c r="E42" s="236" t="str">
        <f ca="1">IF(ISERROR($V42),"",OFFSET('Smelter Look-up'!$D$4,$V42-4,0)&amp;"")</f>
        <v>MEXICO</v>
      </c>
      <c r="F42" s="236" t="str">
        <f ca="1">IF(ISERROR($V42),"",OFFSET('Smelter Look-up'!$E$4,$V42-4,0))</f>
        <v>CID001161</v>
      </c>
      <c r="G42" s="236" t="str">
        <f ca="1">IF(C42=$X$4,"Enter smelter details", IF(ISERROR($V42),"",OFFSET('Smelter Look-up'!$F$4,$V42-4,0)))</f>
        <v>RMI</v>
      </c>
      <c r="H42" s="237">
        <f ca="1">IF(ISERROR($V42),"",OFFSET('Smelter Look-up'!$G$4,$V42-4,0))</f>
        <v>0</v>
      </c>
      <c r="I42" s="238" t="str">
        <f ca="1">IF(ISERROR($V42),"",OFFSET('Smelter Look-up'!$H$4,$V42-4,0))</f>
        <v>Torreon</v>
      </c>
      <c r="J42" s="238" t="str">
        <f ca="1">IF(ISERROR($V42),"",OFFSET('Smelter Look-up'!$I$4,$V42-4,0))</f>
        <v>Coahuila de Zaragoza</v>
      </c>
      <c r="K42" s="240"/>
      <c r="L42" s="240"/>
      <c r="M42" s="240"/>
      <c r="N42" s="240"/>
      <c r="O42" s="240"/>
      <c r="P42" s="239"/>
      <c r="Q42" s="241"/>
      <c r="R42" s="236" t="str">
        <f ca="1">IF(ISERROR($V42),"",OFFSET('Smelter Look-up'!$C$4,$V42-4,0)&amp;"")</f>
        <v>Metalurgica Met-Mex Penoles S.A. De C.V.</v>
      </c>
      <c r="S42" s="250" t="str">
        <f t="shared" ca="1" si="0"/>
        <v>MX</v>
      </c>
      <c r="T42" s="250" t="str">
        <f ca="1">IF(B42="","",IF(ISERROR(MATCH($J42,SorP!$B$1:$B$6230,0)),"",INDIRECT("'SorP'!$A$"&amp;MATCH($J42,SorP!$B$1:$B$6230,0))))</f>
        <v>MX-COA</v>
      </c>
      <c r="U42" s="280"/>
      <c r="V42" s="281">
        <f>IF(C42="",NA(),MATCH($B42&amp;$C42,'Smelter Look-up'!$J:$J,0))</f>
        <v>146</v>
      </c>
      <c r="W42" s="282"/>
      <c r="X42" s="282">
        <f t="shared" ca="1" si="1"/>
        <v>0</v>
      </c>
      <c r="Y42" s="282"/>
      <c r="Z42" s="282"/>
      <c r="AB42" s="284" t="str">
        <f t="shared" si="2"/>
        <v>GoldMetalurgica Met-Mex Penoles S.A. De C.V.</v>
      </c>
    </row>
    <row r="43" spans="1:28" s="283" customFormat="1" ht="76.5">
      <c r="A43" s="235" t="s">
        <v>811</v>
      </c>
      <c r="B43" s="236" t="s">
        <v>1263</v>
      </c>
      <c r="C43" s="242" t="s">
        <v>13598</v>
      </c>
      <c r="D43" s="236"/>
      <c r="E43" s="236" t="str">
        <f ca="1">IF(ISERROR($V43),"",OFFSET('Smelter Look-up'!$D$4,$V43-4,0)&amp;"")</f>
        <v>TURKEY</v>
      </c>
      <c r="F43" s="236" t="str">
        <f ca="1">IF(ISERROR($V43),"",OFFSET('Smelter Look-up'!$E$4,$V43-4,0))</f>
        <v>CID001220</v>
      </c>
      <c r="G43" s="236" t="str">
        <f ca="1">IF(C43=$X$4,"Enter smelter details", IF(ISERROR($V43),"",OFFSET('Smelter Look-up'!$F$4,$V43-4,0)))</f>
        <v>RMI</v>
      </c>
      <c r="H43" s="237">
        <f ca="1">IF(ISERROR($V43),"",OFFSET('Smelter Look-up'!$G$4,$V43-4,0))</f>
        <v>0</v>
      </c>
      <c r="I43" s="238" t="str">
        <f ca="1">IF(ISERROR($V43),"",OFFSET('Smelter Look-up'!$H$4,$V43-4,0))</f>
        <v>Bahçelievler</v>
      </c>
      <c r="J43" s="238" t="str">
        <f ca="1">IF(ISERROR($V43),"",OFFSET('Smelter Look-up'!$I$4,$V43-4,0))</f>
        <v>İstanbul</v>
      </c>
      <c r="K43" s="240"/>
      <c r="L43" s="240"/>
      <c r="M43" s="240"/>
      <c r="N43" s="240"/>
      <c r="O43" s="240"/>
      <c r="P43" s="239"/>
      <c r="Q43" s="241"/>
      <c r="R43" s="236" t="str">
        <f ca="1">IF(ISERROR($V43),"",OFFSET('Smelter Look-up'!$C$4,$V43-4,0)&amp;"")</f>
        <v>Nadir Metal Rafineri San. Ve Tic. A.S.</v>
      </c>
      <c r="S43" s="250" t="str">
        <f t="shared" ca="1" si="0"/>
        <v>TR</v>
      </c>
      <c r="T43" s="250" t="str">
        <f ca="1">IF(B43="","",IF(ISERROR(MATCH($J43,SorP!$B$1:$B$6230,0)),"",INDIRECT("'SorP'!$A$"&amp;MATCH($J43,SorP!$B$1:$B$6230,0))))</f>
        <v>TR-34</v>
      </c>
      <c r="U43" s="280"/>
      <c r="V43" s="281">
        <f>IF(C43="",NA(),MATCH($B43&amp;$C43,'Smelter Look-up'!$J:$J,0))</f>
        <v>158</v>
      </c>
      <c r="W43" s="282"/>
      <c r="X43" s="282">
        <f t="shared" ca="1" si="1"/>
        <v>0</v>
      </c>
      <c r="Y43" s="282"/>
      <c r="Z43" s="282"/>
      <c r="AB43" s="284" t="str">
        <f t="shared" si="2"/>
        <v>GoldNadir Metal Rafineri San. Ve Tic. A.S.</v>
      </c>
    </row>
    <row r="44" spans="1:28" s="283" customFormat="1" ht="127.5">
      <c r="A44" s="235" t="s">
        <v>2693</v>
      </c>
      <c r="B44" s="236" t="s">
        <v>1263</v>
      </c>
      <c r="C44" s="242" t="s">
        <v>13602</v>
      </c>
      <c r="D44" s="236"/>
      <c r="E44" s="236" t="str">
        <f ca="1">IF(ISERROR($V44),"",OFFSET('Smelter Look-up'!$D$4,$V44-4,0)&amp;"")</f>
        <v>AUSTRIA</v>
      </c>
      <c r="F44" s="236" t="str">
        <f ca="1">IF(ISERROR($V44),"",OFFSET('Smelter Look-up'!$E$4,$V44-4,0))</f>
        <v>CID002779</v>
      </c>
      <c r="G44" s="236" t="str">
        <f ca="1">IF(C44=$X$4,"Enter smelter details", IF(ISERROR($V44),"",OFFSET('Smelter Look-up'!$F$4,$V44-4,0)))</f>
        <v>RMI</v>
      </c>
      <c r="H44" s="237">
        <f ca="1">IF(ISERROR($V44),"",OFFSET('Smelter Look-up'!$G$4,$V44-4,0))</f>
        <v>0</v>
      </c>
      <c r="I44" s="238" t="str">
        <f ca="1">IF(ISERROR($V44),"",OFFSET('Smelter Look-up'!$H$4,$V44-4,0))</f>
        <v>Vienna</v>
      </c>
      <c r="J44" s="238" t="str">
        <f ca="1">IF(ISERROR($V44),"",OFFSET('Smelter Look-up'!$I$4,$V44-4,0))</f>
        <v>Wien</v>
      </c>
      <c r="K44" s="240"/>
      <c r="L44" s="240"/>
      <c r="M44" s="240"/>
      <c r="N44" s="240"/>
      <c r="O44" s="240"/>
      <c r="P44" s="239"/>
      <c r="Q44" s="241"/>
      <c r="R44" s="236" t="str">
        <f ca="1">IF(ISERROR($V44),"",OFFSET('Smelter Look-up'!$C$4,$V44-4,0)&amp;"")</f>
        <v>Ogussa Osterreichische Gold- und Silber-Scheideanstalt GmbH</v>
      </c>
      <c r="S44" s="250" t="str">
        <f t="shared" ca="1" si="0"/>
        <v>AT</v>
      </c>
      <c r="T44" s="250" t="str">
        <f ca="1">IF(B44="","",IF(ISERROR(MATCH($J44,SorP!$B$1:$B$6230,0)),"",INDIRECT("'SorP'!$A$"&amp;MATCH($J44,SorP!$B$1:$B$6230,0))))</f>
        <v>AT-9</v>
      </c>
      <c r="U44" s="280"/>
      <c r="V44" s="281">
        <f>IF(C44="",NA(),MATCH($B44&amp;$C44,'Smelter Look-up'!$J:$J,0))</f>
        <v>165</v>
      </c>
      <c r="W44" s="282"/>
      <c r="X44" s="282">
        <f t="shared" ca="1" si="1"/>
        <v>0</v>
      </c>
      <c r="Y44" s="282"/>
      <c r="Z44" s="282"/>
      <c r="AB44" s="284" t="str">
        <f t="shared" si="2"/>
        <v>GoldOgussa Osterreichische Gold- und Silber-Scheideanstalt GmbH</v>
      </c>
    </row>
    <row r="45" spans="1:28" s="283" customFormat="1" ht="25.5">
      <c r="A45" s="235" t="s">
        <v>817</v>
      </c>
      <c r="B45" s="236" t="s">
        <v>1263</v>
      </c>
      <c r="C45" s="242" t="s">
        <v>2996</v>
      </c>
      <c r="D45" s="236"/>
      <c r="E45" s="236" t="str">
        <f ca="1">IF(ISERROR($V45),"",OFFSET('Smelter Look-up'!$D$4,$V45-4,0)&amp;"")</f>
        <v>SWITZERLAND</v>
      </c>
      <c r="F45" s="236" t="str">
        <f ca="1">IF(ISERROR($V45),"",OFFSET('Smelter Look-up'!$E$4,$V45-4,0))</f>
        <v>CID001352</v>
      </c>
      <c r="G45" s="236" t="str">
        <f ca="1">IF(C45=$X$4,"Enter smelter details", IF(ISERROR($V45),"",OFFSET('Smelter Look-up'!$F$4,$V45-4,0)))</f>
        <v>RMI</v>
      </c>
      <c r="H45" s="237">
        <f ca="1">IF(ISERROR($V45),"",OFFSET('Smelter Look-up'!$G$4,$V45-4,0))</f>
        <v>0</v>
      </c>
      <c r="I45" s="238" t="str">
        <f ca="1">IF(ISERROR($V45),"",OFFSET('Smelter Look-up'!$H$4,$V45-4,0))</f>
        <v>Castel San Pietro</v>
      </c>
      <c r="J45" s="238" t="str">
        <f ca="1">IF(ISERROR($V45),"",OFFSET('Smelter Look-up'!$I$4,$V45-4,0))</f>
        <v>Ticino</v>
      </c>
      <c r="K45" s="240"/>
      <c r="L45" s="240"/>
      <c r="M45" s="240"/>
      <c r="N45" s="240"/>
      <c r="O45" s="240"/>
      <c r="P45" s="239"/>
      <c r="Q45" s="241"/>
      <c r="R45" s="236" t="str">
        <f ca="1">IF(ISERROR($V45),"",OFFSET('Smelter Look-up'!$C$4,$V45-4,0)&amp;"")</f>
        <v>PAMP S.A.</v>
      </c>
      <c r="S45" s="250" t="str">
        <f t="shared" ca="1" si="0"/>
        <v>CH</v>
      </c>
      <c r="T45" s="250" t="str">
        <f ca="1">IF(B45="","",IF(ISERROR(MATCH($J45,SorP!$B$1:$B$6230,0)),"",INDIRECT("'SorP'!$A$"&amp;MATCH($J45,SorP!$B$1:$B$6230,0))))</f>
        <v>CH-TI</v>
      </c>
      <c r="U45" s="280"/>
      <c r="V45" s="281">
        <f>IF(C45="",NA(),MATCH($B45&amp;$C45,'Smelter Look-up'!$J:$J,0))</f>
        <v>173</v>
      </c>
      <c r="W45" s="282"/>
      <c r="X45" s="282">
        <f t="shared" ca="1" si="1"/>
        <v>0</v>
      </c>
      <c r="Y45" s="282"/>
      <c r="Z45" s="282"/>
      <c r="AB45" s="284" t="str">
        <f t="shared" si="2"/>
        <v>GoldPAMP S.A.</v>
      </c>
    </row>
    <row r="46" spans="1:28" s="283" customFormat="1" ht="89.25">
      <c r="A46" s="235" t="s">
        <v>3271</v>
      </c>
      <c r="B46" s="236" t="s">
        <v>1263</v>
      </c>
      <c r="C46" s="242" t="s">
        <v>3270</v>
      </c>
      <c r="D46" s="236"/>
      <c r="E46" s="236" t="str">
        <f ca="1">IF(ISERROR($V46),"",OFFSET('Smelter Look-up'!$D$4,$V46-4,0)&amp;"")</f>
        <v>CHILE</v>
      </c>
      <c r="F46" s="236" t="str">
        <f ca="1">IF(ISERROR($V46),"",OFFSET('Smelter Look-up'!$E$4,$V46-4,0))</f>
        <v>CID002919</v>
      </c>
      <c r="G46" s="236" t="str">
        <f ca="1">IF(C46=$X$4,"Enter smelter details", IF(ISERROR($V46),"",OFFSET('Smelter Look-up'!$F$4,$V46-4,0)))</f>
        <v>RMI</v>
      </c>
      <c r="H46" s="237">
        <f ca="1">IF(ISERROR($V46),"",OFFSET('Smelter Look-up'!$G$4,$V46-4,0))</f>
        <v>0</v>
      </c>
      <c r="I46" s="238" t="str">
        <f ca="1">IF(ISERROR($V46),"",OFFSET('Smelter Look-up'!$H$4,$V46-4,0))</f>
        <v>Mejillones</v>
      </c>
      <c r="J46" s="238" t="str">
        <f ca="1">IF(ISERROR($V46),"",OFFSET('Smelter Look-up'!$I$4,$V46-4,0))</f>
        <v>Antofagasta</v>
      </c>
      <c r="K46" s="240"/>
      <c r="L46" s="240"/>
      <c r="M46" s="240"/>
      <c r="N46" s="240"/>
      <c r="O46" s="240"/>
      <c r="P46" s="239"/>
      <c r="Q46" s="241"/>
      <c r="R46" s="236" t="str">
        <f ca="1">IF(ISERROR($V46),"",OFFSET('Smelter Look-up'!$C$4,$V46-4,0)&amp;"")</f>
        <v>Planta Recuperadora de Metales SpA</v>
      </c>
      <c r="S46" s="250" t="str">
        <f t="shared" ca="1" si="0"/>
        <v>CL</v>
      </c>
      <c r="T46" s="250" t="str">
        <f ca="1">IF(B46="","",IF(ISERROR(MATCH($J46,SorP!$B$1:$B$6230,0)),"",INDIRECT("'SorP'!$A$"&amp;MATCH($J46,SorP!$B$1:$B$6230,0))))</f>
        <v>CL-AN</v>
      </c>
      <c r="U46" s="280"/>
      <c r="V46" s="281">
        <f>IF(C46="",NA(),MATCH($B46&amp;$C46,'Smelter Look-up'!$J:$J,0))</f>
        <v>179</v>
      </c>
      <c r="W46" s="282"/>
      <c r="X46" s="282">
        <f t="shared" ca="1" si="1"/>
        <v>0</v>
      </c>
      <c r="Y46" s="282"/>
      <c r="Z46" s="282"/>
      <c r="AB46" s="284" t="str">
        <f t="shared" si="2"/>
        <v>GoldPlanta Recuperadora de Metales SpA</v>
      </c>
    </row>
    <row r="47" spans="1:28" s="283" customFormat="1" ht="76.5">
      <c r="A47" s="235" t="s">
        <v>820</v>
      </c>
      <c r="B47" s="236" t="s">
        <v>1263</v>
      </c>
      <c r="C47" s="242" t="s">
        <v>1373</v>
      </c>
      <c r="D47" s="236"/>
      <c r="E47" s="236" t="str">
        <f ca="1">IF(ISERROR($V47),"",OFFSET('Smelter Look-up'!$D$4,$V47-4,0)&amp;"")</f>
        <v>INDONESIA</v>
      </c>
      <c r="F47" s="236" t="str">
        <f ca="1">IF(ISERROR($V47),"",OFFSET('Smelter Look-up'!$E$4,$V47-4,0))</f>
        <v>CID001397</v>
      </c>
      <c r="G47" s="236" t="str">
        <f ca="1">IF(C47=$X$4,"Enter smelter details", IF(ISERROR($V47),"",OFFSET('Smelter Look-up'!$F$4,$V47-4,0)))</f>
        <v>RMI</v>
      </c>
      <c r="H47" s="237">
        <f ca="1">IF(ISERROR($V47),"",OFFSET('Smelter Look-up'!$G$4,$V47-4,0))</f>
        <v>0</v>
      </c>
      <c r="I47" s="238" t="str">
        <f ca="1">IF(ISERROR($V47),"",OFFSET('Smelter Look-up'!$H$4,$V47-4,0))</f>
        <v>Jakarta</v>
      </c>
      <c r="J47" s="238" t="str">
        <f ca="1">IF(ISERROR($V47),"",OFFSET('Smelter Look-up'!$I$4,$V47-4,0))</f>
        <v>Jakarta Raya</v>
      </c>
      <c r="K47" s="240"/>
      <c r="L47" s="240"/>
      <c r="M47" s="240"/>
      <c r="N47" s="240"/>
      <c r="O47" s="240"/>
      <c r="P47" s="239"/>
      <c r="Q47" s="241"/>
      <c r="R47" s="236" t="str">
        <f ca="1">IF(ISERROR($V47),"",OFFSET('Smelter Look-up'!$C$4,$V47-4,0)&amp;"")</f>
        <v>PT Aneka Tambang (Persero) Tbk</v>
      </c>
      <c r="S47" s="250" t="str">
        <f t="shared" ca="1" si="0"/>
        <v>ID</v>
      </c>
      <c r="T47" s="250" t="str">
        <f ca="1">IF(B47="","",IF(ISERROR(MATCH($J47,SorP!$B$1:$B$6230,0)),"",INDIRECT("'SorP'!$A$"&amp;MATCH($J47,SorP!$B$1:$B$6230,0))))</f>
        <v>ID-JK</v>
      </c>
      <c r="U47" s="280"/>
      <c r="V47" s="281">
        <f>IF(C47="",NA(),MATCH($B47&amp;$C47,'Smelter Look-up'!$J:$J,0))</f>
        <v>182</v>
      </c>
      <c r="W47" s="282"/>
      <c r="X47" s="282">
        <f t="shared" ca="1" si="1"/>
        <v>0</v>
      </c>
      <c r="Y47" s="282"/>
      <c r="Z47" s="282"/>
      <c r="AB47" s="284" t="str">
        <f t="shared" si="2"/>
        <v>GoldPT Aneka Tambang (Persero) Tbk</v>
      </c>
    </row>
    <row r="48" spans="1:28" s="283" customFormat="1" ht="38.25">
      <c r="A48" s="235" t="s">
        <v>821</v>
      </c>
      <c r="B48" s="236" t="s">
        <v>1263</v>
      </c>
      <c r="C48" s="242" t="s">
        <v>13599</v>
      </c>
      <c r="D48" s="236"/>
      <c r="E48" s="236" t="str">
        <f ca="1">IF(ISERROR($V48),"",OFFSET('Smelter Look-up'!$D$4,$V48-4,0)&amp;"")</f>
        <v>SWITZERLAND</v>
      </c>
      <c r="F48" s="236" t="str">
        <f ca="1">IF(ISERROR($V48),"",OFFSET('Smelter Look-up'!$E$4,$V48-4,0))</f>
        <v>CID001498</v>
      </c>
      <c r="G48" s="236" t="str">
        <f ca="1">IF(C48=$X$4,"Enter smelter details", IF(ISERROR($V48),"",OFFSET('Smelter Look-up'!$F$4,$V48-4,0)))</f>
        <v>RMI</v>
      </c>
      <c r="H48" s="237">
        <f ca="1">IF(ISERROR($V48),"",OFFSET('Smelter Look-up'!$G$4,$V48-4,0))</f>
        <v>0</v>
      </c>
      <c r="I48" s="238" t="str">
        <f ca="1">IF(ISERROR($V48),"",OFFSET('Smelter Look-up'!$H$4,$V48-4,0))</f>
        <v>La Chaux-de-Fonds</v>
      </c>
      <c r="J48" s="238" t="str">
        <f ca="1">IF(ISERROR($V48),"",OFFSET('Smelter Look-up'!$I$4,$V48-4,0))</f>
        <v>Neuchâtel</v>
      </c>
      <c r="K48" s="240"/>
      <c r="L48" s="240"/>
      <c r="M48" s="240"/>
      <c r="N48" s="240"/>
      <c r="O48" s="240"/>
      <c r="P48" s="239"/>
      <c r="Q48" s="241"/>
      <c r="R48" s="236" t="str">
        <f ca="1">IF(ISERROR($V48),"",OFFSET('Smelter Look-up'!$C$4,$V48-4,0)&amp;"")</f>
        <v>PX Precinox S.A.</v>
      </c>
      <c r="S48" s="250" t="str">
        <f t="shared" ca="1" si="0"/>
        <v>CH</v>
      </c>
      <c r="T48" s="250" t="str">
        <f ca="1">IF(B48="","",IF(ISERROR(MATCH($J48,SorP!$B$1:$B$6230,0)),"",INDIRECT("'SorP'!$A$"&amp;MATCH($J48,SorP!$B$1:$B$6230,0))))</f>
        <v>CH-NE</v>
      </c>
      <c r="U48" s="280"/>
      <c r="V48" s="281">
        <f>IF(C48="",NA(),MATCH($B48&amp;$C48,'Smelter Look-up'!$J:$J,0))</f>
        <v>183</v>
      </c>
      <c r="W48" s="282"/>
      <c r="X48" s="282">
        <f t="shared" ca="1" si="1"/>
        <v>0</v>
      </c>
      <c r="Y48" s="282"/>
      <c r="Z48" s="282"/>
      <c r="AB48" s="284" t="str">
        <f t="shared" si="2"/>
        <v>GoldPX Precinox S.A.</v>
      </c>
    </row>
    <row r="49" spans="1:28" s="283" customFormat="1" ht="63.75">
      <c r="A49" s="235" t="s">
        <v>1549</v>
      </c>
      <c r="B49" s="236" t="s">
        <v>1263</v>
      </c>
      <c r="C49" s="242" t="s">
        <v>1548</v>
      </c>
      <c r="D49" s="236"/>
      <c r="E49" s="236" t="str">
        <f ca="1">IF(ISERROR($V49),"",OFFSET('Smelter Look-up'!$D$4,$V49-4,0)&amp;"")</f>
        <v>UNITED STATES OF AMERICA</v>
      </c>
      <c r="F49" s="236" t="str">
        <f ca="1">IF(ISERROR($V49),"",OFFSET('Smelter Look-up'!$E$4,$V49-4,0))</f>
        <v>CID002510</v>
      </c>
      <c r="G49" s="236" t="str">
        <f ca="1">IF(C49=$X$4,"Enter smelter details", IF(ISERROR($V49),"",OFFSET('Smelter Look-up'!$F$4,$V49-4,0)))</f>
        <v>RMI</v>
      </c>
      <c r="H49" s="237">
        <f ca="1">IF(ISERROR($V49),"",OFFSET('Smelter Look-up'!$G$4,$V49-4,0))</f>
        <v>0</v>
      </c>
      <c r="I49" s="238" t="str">
        <f ca="1">IF(ISERROR($V49),"",OFFSET('Smelter Look-up'!$H$4,$V49-4,0))</f>
        <v>Miami</v>
      </c>
      <c r="J49" s="238" t="str">
        <f ca="1">IF(ISERROR($V49),"",OFFSET('Smelter Look-up'!$I$4,$V49-4,0))</f>
        <v>Florida</v>
      </c>
      <c r="K49" s="240"/>
      <c r="L49" s="240"/>
      <c r="M49" s="240"/>
      <c r="N49" s="240"/>
      <c r="O49" s="240"/>
      <c r="P49" s="239"/>
      <c r="Q49" s="241"/>
      <c r="R49" s="236" t="str">
        <f ca="1">IF(ISERROR($V49),"",OFFSET('Smelter Look-up'!$C$4,$V49-4,0)&amp;"")</f>
        <v>Republic Metals Corporation</v>
      </c>
      <c r="S49" s="250" t="str">
        <f t="shared" ca="1" si="0"/>
        <v>US</v>
      </c>
      <c r="T49" s="250" t="str">
        <f ca="1">IF(B49="","",IF(ISERROR(MATCH($J49,SorP!$B$1:$B$6230,0)),"",INDIRECT("'SorP'!$A$"&amp;MATCH($J49,SorP!$B$1:$B$6230,0))))</f>
        <v>US-FL</v>
      </c>
      <c r="U49" s="280"/>
      <c r="V49" s="281">
        <f>IF(C49="",NA(),MATCH($B49&amp;$C49,'Smelter Look-up'!$J:$J,0))</f>
        <v>190</v>
      </c>
      <c r="W49" s="282"/>
      <c r="X49" s="282">
        <f t="shared" ca="1" si="1"/>
        <v>0</v>
      </c>
      <c r="Y49" s="282"/>
      <c r="Z49" s="282"/>
      <c r="AB49" s="284" t="str">
        <f t="shared" si="2"/>
        <v>GoldRepublic Metals Corporation</v>
      </c>
    </row>
    <row r="50" spans="1:28" s="283" customFormat="1" ht="51">
      <c r="A50" s="235" t="s">
        <v>823</v>
      </c>
      <c r="B50" s="236" t="s">
        <v>1263</v>
      </c>
      <c r="C50" s="242" t="s">
        <v>1041</v>
      </c>
      <c r="D50" s="236"/>
      <c r="E50" s="236" t="str">
        <f ca="1">IF(ISERROR($V50),"",OFFSET('Smelter Look-up'!$D$4,$V50-4,0)&amp;"")</f>
        <v>CANADA</v>
      </c>
      <c r="F50" s="236" t="str">
        <f ca="1">IF(ISERROR($V50),"",OFFSET('Smelter Look-up'!$E$4,$V50-4,0))</f>
        <v>CID001534</v>
      </c>
      <c r="G50" s="236" t="str">
        <f ca="1">IF(C50=$X$4,"Enter smelter details", IF(ISERROR($V50),"",OFFSET('Smelter Look-up'!$F$4,$V50-4,0)))</f>
        <v>RMI</v>
      </c>
      <c r="H50" s="237">
        <f ca="1">IF(ISERROR($V50),"",OFFSET('Smelter Look-up'!$G$4,$V50-4,0))</f>
        <v>0</v>
      </c>
      <c r="I50" s="238" t="str">
        <f ca="1">IF(ISERROR($V50),"",OFFSET('Smelter Look-up'!$H$4,$V50-4,0))</f>
        <v>Ottawa</v>
      </c>
      <c r="J50" s="238" t="str">
        <f ca="1">IF(ISERROR($V50),"",OFFSET('Smelter Look-up'!$I$4,$V50-4,0))</f>
        <v>Ontario</v>
      </c>
      <c r="K50" s="240"/>
      <c r="L50" s="240"/>
      <c r="M50" s="240"/>
      <c r="N50" s="240"/>
      <c r="O50" s="240"/>
      <c r="P50" s="239"/>
      <c r="Q50" s="241"/>
      <c r="R50" s="236" t="str">
        <f ca="1">IF(ISERROR($V50),"",OFFSET('Smelter Look-up'!$C$4,$V50-4,0)&amp;"")</f>
        <v>Royal Canadian Mint</v>
      </c>
      <c r="S50" s="250" t="str">
        <f t="shared" ca="1" si="0"/>
        <v>CA</v>
      </c>
      <c r="T50" s="250" t="str">
        <f ca="1">IF(B50="","",IF(ISERROR(MATCH($J50,SorP!$B$1:$B$6230,0)),"",INDIRECT("'SorP'!$A$"&amp;MATCH($J50,SorP!$B$1:$B$6230,0))))</f>
        <v>CA-ON</v>
      </c>
      <c r="U50" s="280"/>
      <c r="V50" s="281">
        <f>IF(C50="",NA(),MATCH($B50&amp;$C50,'Smelter Look-up'!$J:$J,0))</f>
        <v>191</v>
      </c>
      <c r="W50" s="282"/>
      <c r="X50" s="282">
        <f t="shared" ca="1" si="1"/>
        <v>0</v>
      </c>
      <c r="Y50" s="282"/>
      <c r="Z50" s="282"/>
      <c r="AB50" s="284" t="str">
        <f t="shared" si="2"/>
        <v>GoldRoyal Canadian Mint</v>
      </c>
    </row>
    <row r="51" spans="1:28" s="283" customFormat="1" ht="25.5">
      <c r="A51" s="235" t="s">
        <v>2758</v>
      </c>
      <c r="B51" s="236" t="s">
        <v>1263</v>
      </c>
      <c r="C51" s="242" t="s">
        <v>2757</v>
      </c>
      <c r="D51" s="236"/>
      <c r="E51" s="236" t="str">
        <f ca="1">IF(ISERROR($V51),"",OFFSET('Smelter Look-up'!$D$4,$V51-4,0)&amp;"")</f>
        <v>FRANCE</v>
      </c>
      <c r="F51" s="236" t="str">
        <f ca="1">IF(ISERROR($V51),"",OFFSET('Smelter Look-up'!$E$4,$V51-4,0))</f>
        <v>CID002761</v>
      </c>
      <c r="G51" s="236" t="str">
        <f ca="1">IF(C51=$X$4,"Enter smelter details", IF(ISERROR($V51),"",OFFSET('Smelter Look-up'!$F$4,$V51-4,0)))</f>
        <v>RMI</v>
      </c>
      <c r="H51" s="237">
        <f ca="1">IF(ISERROR($V51),"",OFFSET('Smelter Look-up'!$G$4,$V51-4,0))</f>
        <v>0</v>
      </c>
      <c r="I51" s="238" t="str">
        <f ca="1">IF(ISERROR($V51),"",OFFSET('Smelter Look-up'!$H$4,$V51-4,0))</f>
        <v>Paris</v>
      </c>
      <c r="J51" s="238" t="str">
        <f ca="1">IF(ISERROR($V51),"",OFFSET('Smelter Look-up'!$I$4,$V51-4,0))</f>
        <v>Île-de-France</v>
      </c>
      <c r="K51" s="240"/>
      <c r="L51" s="240"/>
      <c r="M51" s="240"/>
      <c r="N51" s="240"/>
      <c r="O51" s="240"/>
      <c r="P51" s="239"/>
      <c r="Q51" s="241"/>
      <c r="R51" s="236" t="str">
        <f ca="1">IF(ISERROR($V51),"",OFFSET('Smelter Look-up'!$C$4,$V51-4,0)&amp;"")</f>
        <v>SAAMP</v>
      </c>
      <c r="S51" s="250" t="str">
        <f t="shared" ca="1" si="0"/>
        <v>FR</v>
      </c>
      <c r="T51" s="250" t="str">
        <f ca="1">IF(B51="","",IF(ISERROR(MATCH($J51,SorP!$B$1:$B$6230,0)),"",INDIRECT("'SorP'!$A$"&amp;MATCH($J51,SorP!$B$1:$B$6230,0))))</f>
        <v>FR-IDF</v>
      </c>
      <c r="U51" s="280"/>
      <c r="V51" s="281">
        <f>IF(C51="",NA(),MATCH($B51&amp;$C51,'Smelter Look-up'!$J:$J,0))</f>
        <v>192</v>
      </c>
      <c r="W51" s="282"/>
      <c r="X51" s="282">
        <f t="shared" ca="1" si="1"/>
        <v>0</v>
      </c>
      <c r="Y51" s="282"/>
      <c r="Z51" s="282"/>
      <c r="AB51" s="284" t="str">
        <f t="shared" si="2"/>
        <v>GoldSAAMP</v>
      </c>
    </row>
    <row r="52" spans="1:28" s="283" customFormat="1" ht="38.25">
      <c r="A52" s="235" t="s">
        <v>3275</v>
      </c>
      <c r="B52" s="236" t="s">
        <v>1263</v>
      </c>
      <c r="C52" s="242" t="s">
        <v>3274</v>
      </c>
      <c r="D52" s="236"/>
      <c r="E52" s="236" t="str">
        <f ca="1">IF(ISERROR($V52),"",OFFSET('Smelter Look-up'!$D$4,$V52-4,0)&amp;"")</f>
        <v>ITALY</v>
      </c>
      <c r="F52" s="236" t="str">
        <f ca="1">IF(ISERROR($V52),"",OFFSET('Smelter Look-up'!$E$4,$V52-4,0))</f>
        <v>CID002973</v>
      </c>
      <c r="G52" s="236" t="str">
        <f ca="1">IF(C52=$X$4,"Enter smelter details", IF(ISERROR($V52),"",OFFSET('Smelter Look-up'!$F$4,$V52-4,0)))</f>
        <v>RMI</v>
      </c>
      <c r="H52" s="237">
        <f ca="1">IF(ISERROR($V52),"",OFFSET('Smelter Look-up'!$G$4,$V52-4,0))</f>
        <v>0</v>
      </c>
      <c r="I52" s="238" t="str">
        <f ca="1">IF(ISERROR($V52),"",OFFSET('Smelter Look-up'!$H$4,$V52-4,0))</f>
        <v>Arezzo</v>
      </c>
      <c r="J52" s="238" t="str">
        <f ca="1">IF(ISERROR($V52),"",OFFSET('Smelter Look-up'!$I$4,$V52-4,0))</f>
        <v>Toscana</v>
      </c>
      <c r="K52" s="240"/>
      <c r="L52" s="240"/>
      <c r="M52" s="240"/>
      <c r="N52" s="240"/>
      <c r="O52" s="240"/>
      <c r="P52" s="239"/>
      <c r="Q52" s="241"/>
      <c r="R52" s="236" t="str">
        <f ca="1">IF(ISERROR($V52),"",OFFSET('Smelter Look-up'!$C$4,$V52-4,0)&amp;"")</f>
        <v>Safimet S.p.A</v>
      </c>
      <c r="S52" s="250" t="str">
        <f t="shared" ca="1" si="0"/>
        <v>IT</v>
      </c>
      <c r="T52" s="250" t="str">
        <f ca="1">IF(B52="","",IF(ISERROR(MATCH($J52,SorP!$B$1:$B$6230,0)),"",INDIRECT("'SorP'!$A$"&amp;MATCH($J52,SorP!$B$1:$B$6230,0))))</f>
        <v>IT-52</v>
      </c>
      <c r="U52" s="280"/>
      <c r="V52" s="281">
        <f>IF(C52="",NA(),MATCH($B52&amp;$C52,'Smelter Look-up'!$J:$J,0))</f>
        <v>194</v>
      </c>
      <c r="W52" s="282"/>
      <c r="X52" s="282">
        <f t="shared" ca="1" si="1"/>
        <v>0</v>
      </c>
      <c r="Y52" s="282"/>
      <c r="Z52" s="282"/>
      <c r="AB52" s="284" t="str">
        <f t="shared" si="2"/>
        <v>GoldSafimet S.p.A</v>
      </c>
    </row>
    <row r="53" spans="1:28" s="283" customFormat="1" ht="51">
      <c r="A53" s="235" t="s">
        <v>1577</v>
      </c>
      <c r="B53" s="236" t="s">
        <v>1263</v>
      </c>
      <c r="C53" s="242" t="s">
        <v>1576</v>
      </c>
      <c r="D53" s="236"/>
      <c r="E53" s="236" t="str">
        <f ca="1">IF(ISERROR($V53),"",OFFSET('Smelter Look-up'!$D$4,$V53-4,0)&amp;"")</f>
        <v>KOREA, REPUBLIC OF</v>
      </c>
      <c r="F53" s="236" t="str">
        <f ca="1">IF(ISERROR($V53),"",OFFSET('Smelter Look-up'!$E$4,$V53-4,0))</f>
        <v>CID001555</v>
      </c>
      <c r="G53" s="236" t="str">
        <f ca="1">IF(C53=$X$4,"Enter smelter details", IF(ISERROR($V53),"",OFFSET('Smelter Look-up'!$F$4,$V53-4,0)))</f>
        <v>RMI</v>
      </c>
      <c r="H53" s="237">
        <f ca="1">IF(ISERROR($V53),"",OFFSET('Smelter Look-up'!$G$4,$V53-4,0))</f>
        <v>0</v>
      </c>
      <c r="I53" s="238" t="str">
        <f ca="1">IF(ISERROR($V53),"",OFFSET('Smelter Look-up'!$H$4,$V53-4,0))</f>
        <v>Namdong</v>
      </c>
      <c r="J53" s="238" t="str">
        <f ca="1">IF(ISERROR($V53),"",OFFSET('Smelter Look-up'!$I$4,$V53-4,0))</f>
        <v>Incheon-gwangyeoksi</v>
      </c>
      <c r="K53" s="240"/>
      <c r="L53" s="240"/>
      <c r="M53" s="240"/>
      <c r="N53" s="240"/>
      <c r="O53" s="240"/>
      <c r="P53" s="239"/>
      <c r="Q53" s="241"/>
      <c r="R53" s="236" t="str">
        <f ca="1">IF(ISERROR($V53),"",OFFSET('Smelter Look-up'!$C$4,$V53-4,0)&amp;"")</f>
        <v>Samduck Precious Metals</v>
      </c>
      <c r="S53" s="250" t="str">
        <f t="shared" ca="1" si="0"/>
        <v>KR</v>
      </c>
      <c r="T53" s="250" t="str">
        <f ca="1">IF(B53="","",IF(ISERROR(MATCH($J53,SorP!$B$1:$B$6230,0)),"",INDIRECT("'SorP'!$A$"&amp;MATCH($J53,SorP!$B$1:$B$6230,0))))</f>
        <v>KR-28</v>
      </c>
      <c r="U53" s="280"/>
      <c r="V53" s="281">
        <f>IF(C53="",NA(),MATCH($B53&amp;$C53,'Smelter Look-up'!$J:$J,0))</f>
        <v>199</v>
      </c>
      <c r="W53" s="282"/>
      <c r="X53" s="282">
        <f t="shared" ca="1" si="1"/>
        <v>0</v>
      </c>
      <c r="Y53" s="282"/>
      <c r="Z53" s="282"/>
      <c r="AB53" s="284" t="str">
        <f t="shared" si="2"/>
        <v>GoldSamduck Precious Metals</v>
      </c>
    </row>
    <row r="54" spans="1:28" s="283" customFormat="1" ht="63.75">
      <c r="A54" s="235" t="s">
        <v>2691</v>
      </c>
      <c r="B54" s="236" t="s">
        <v>1263</v>
      </c>
      <c r="C54" s="242" t="s">
        <v>2688</v>
      </c>
      <c r="D54" s="236"/>
      <c r="E54" s="236" t="str">
        <f ca="1">IF(ISERROR($V54),"",OFFSET('Smelter Look-up'!$D$4,$V54-4,0)&amp;"")</f>
        <v>GERMANY</v>
      </c>
      <c r="F54" s="236" t="str">
        <f ca="1">IF(ISERROR($V54),"",OFFSET('Smelter Look-up'!$E$4,$V54-4,0))</f>
        <v>CID002777</v>
      </c>
      <c r="G54" s="236" t="str">
        <f ca="1">IF(C54=$X$4,"Enter smelter details", IF(ISERROR($V54),"",OFFSET('Smelter Look-up'!$F$4,$V54-4,0)))</f>
        <v>RMI</v>
      </c>
      <c r="H54" s="237">
        <f ca="1">IF(ISERROR($V54),"",OFFSET('Smelter Look-up'!$G$4,$V54-4,0))</f>
        <v>0</v>
      </c>
      <c r="I54" s="238" t="str">
        <f ca="1">IF(ISERROR($V54),"",OFFSET('Smelter Look-up'!$H$4,$V54-4,0))</f>
        <v>Halsbrücke</v>
      </c>
      <c r="J54" s="238" t="str">
        <f ca="1">IF(ISERROR($V54),"",OFFSET('Smelter Look-up'!$I$4,$V54-4,0))</f>
        <v>Sachsen</v>
      </c>
      <c r="K54" s="240"/>
      <c r="L54" s="240"/>
      <c r="M54" s="240"/>
      <c r="N54" s="240"/>
      <c r="O54" s="240"/>
      <c r="P54" s="239"/>
      <c r="Q54" s="241"/>
      <c r="R54" s="236" t="str">
        <f ca="1">IF(ISERROR($V54),"",OFFSET('Smelter Look-up'!$C$4,$V54-4,0)&amp;"")</f>
        <v>SAXONIA Edelmetalle GmbH</v>
      </c>
      <c r="S54" s="250" t="str">
        <f t="shared" ca="1" si="0"/>
        <v>DE</v>
      </c>
      <c r="T54" s="250" t="str">
        <f ca="1">IF(B54="","",IF(ISERROR(MATCH($J54,SorP!$B$1:$B$6230,0)),"",INDIRECT("'SorP'!$A$"&amp;MATCH($J54,SorP!$B$1:$B$6230,0))))</f>
        <v>DE-SN</v>
      </c>
      <c r="U54" s="280"/>
      <c r="V54" s="281">
        <f>IF(C54="",NA(),MATCH($B54&amp;$C54,'Smelter Look-up'!$J:$J,0))</f>
        <v>201</v>
      </c>
      <c r="W54" s="282"/>
      <c r="X54" s="282">
        <f t="shared" ca="1" si="1"/>
        <v>0</v>
      </c>
      <c r="Y54" s="282"/>
      <c r="Z54" s="282"/>
      <c r="AB54" s="284" t="str">
        <f t="shared" si="2"/>
        <v>GoldSAXONIA Edelmetalle GmbH</v>
      </c>
    </row>
    <row r="55" spans="1:28" s="283" customFormat="1" ht="63.75">
      <c r="A55" s="235" t="s">
        <v>827</v>
      </c>
      <c r="B55" s="236" t="s">
        <v>1263</v>
      </c>
      <c r="C55" s="242" t="s">
        <v>13600</v>
      </c>
      <c r="D55" s="236"/>
      <c r="E55" s="236" t="str">
        <f ca="1">IF(ISERROR($V55),"",OFFSET('Smelter Look-up'!$D$4,$V55-4,0)&amp;"")</f>
        <v>SPAIN</v>
      </c>
      <c r="F55" s="236" t="str">
        <f ca="1">IF(ISERROR($V55),"",OFFSET('Smelter Look-up'!$E$4,$V55-4,0))</f>
        <v>CID001585</v>
      </c>
      <c r="G55" s="236" t="str">
        <f ca="1">IF(C55=$X$4,"Enter smelter details", IF(ISERROR($V55),"",OFFSET('Smelter Look-up'!$F$4,$V55-4,0)))</f>
        <v>RMI</v>
      </c>
      <c r="H55" s="237">
        <f ca="1">IF(ISERROR($V55),"",OFFSET('Smelter Look-up'!$G$4,$V55-4,0))</f>
        <v>0</v>
      </c>
      <c r="I55" s="238" t="str">
        <f ca="1">IF(ISERROR($V55),"",OFFSET('Smelter Look-up'!$H$4,$V55-4,0))</f>
        <v>Madrid</v>
      </c>
      <c r="J55" s="238" t="str">
        <f ca="1">IF(ISERROR($V55),"",OFFSET('Smelter Look-up'!$I$4,$V55-4,0))</f>
        <v>Madrid, Comunidad de</v>
      </c>
      <c r="K55" s="240"/>
      <c r="L55" s="240"/>
      <c r="M55" s="240"/>
      <c r="N55" s="240"/>
      <c r="O55" s="240"/>
      <c r="P55" s="239"/>
      <c r="Q55" s="241"/>
      <c r="R55" s="236" t="str">
        <f ca="1">IF(ISERROR($V55),"",OFFSET('Smelter Look-up'!$C$4,$V55-4,0)&amp;"")</f>
        <v>SEMPSA Joyeria Plateria S.A.</v>
      </c>
      <c r="S55" s="250" t="str">
        <f t="shared" ca="1" si="0"/>
        <v>ES</v>
      </c>
      <c r="T55" s="250" t="str">
        <f ca="1">IF(B55="","",IF(ISERROR(MATCH($J55,SorP!$B$1:$B$6230,0)),"",INDIRECT("'SorP'!$A$"&amp;MATCH($J55,SorP!$B$1:$B$6230,0))))</f>
        <v>ES-MD</v>
      </c>
      <c r="U55" s="280"/>
      <c r="V55" s="281">
        <f>IF(C55="",NA(),MATCH($B55&amp;$C55,'Smelter Look-up'!$J:$J,0))</f>
        <v>204</v>
      </c>
      <c r="W55" s="282"/>
      <c r="X55" s="282">
        <f t="shared" ca="1" si="1"/>
        <v>0</v>
      </c>
      <c r="Y55" s="282"/>
      <c r="Z55" s="282"/>
      <c r="AB55" s="284" t="str">
        <f t="shared" si="2"/>
        <v>GoldSEMPSA Joyeria Plateria S.A.</v>
      </c>
    </row>
    <row r="56" spans="1:28" s="283" customFormat="1" ht="63.75">
      <c r="A56" s="235" t="s">
        <v>1552</v>
      </c>
      <c r="B56" s="236" t="s">
        <v>1263</v>
      </c>
      <c r="C56" s="242" t="s">
        <v>1551</v>
      </c>
      <c r="D56" s="236"/>
      <c r="E56" s="236" t="str">
        <f ca="1">IF(ISERROR($V56),"",OFFSET('Smelter Look-up'!$D$4,$V56-4,0)&amp;"")</f>
        <v>TAIWAN, PROVINCE OF CHINA</v>
      </c>
      <c r="F56" s="236" t="str">
        <f ca="1">IF(ISERROR($V56),"",OFFSET('Smelter Look-up'!$E$4,$V56-4,0))</f>
        <v>CID002516</v>
      </c>
      <c r="G56" s="236" t="str">
        <f ca="1">IF(C56=$X$4,"Enter smelter details", IF(ISERROR($V56),"",OFFSET('Smelter Look-up'!$F$4,$V56-4,0)))</f>
        <v>RMI</v>
      </c>
      <c r="H56" s="237">
        <f ca="1">IF(ISERROR($V56),"",OFFSET('Smelter Look-up'!$G$4,$V56-4,0))</f>
        <v>0</v>
      </c>
      <c r="I56" s="238" t="str">
        <f ca="1">IF(ISERROR($V56),"",OFFSET('Smelter Look-up'!$H$4,$V56-4,0))</f>
        <v>Dayuan</v>
      </c>
      <c r="J56" s="238" t="str">
        <f ca="1">IF(ISERROR($V56),"",OFFSET('Smelter Look-up'!$I$4,$V56-4,0))</f>
        <v>Taoyuan</v>
      </c>
      <c r="K56" s="240"/>
      <c r="L56" s="240"/>
      <c r="M56" s="240"/>
      <c r="N56" s="240"/>
      <c r="O56" s="240"/>
      <c r="P56" s="239"/>
      <c r="Q56" s="241"/>
      <c r="R56" s="236" t="str">
        <f ca="1">IF(ISERROR($V56),"",OFFSET('Smelter Look-up'!$C$4,$V56-4,0)&amp;"")</f>
        <v>Singway Technology Co., Ltd.</v>
      </c>
      <c r="S56" s="250" t="str">
        <f t="shared" ca="1" si="0"/>
        <v>TW</v>
      </c>
      <c r="T56" s="250" t="str">
        <f ca="1">IF(B56="","",IF(ISERROR(MATCH($J56,SorP!$B$1:$B$6230,0)),"",INDIRECT("'SorP'!$A$"&amp;MATCH($J56,SorP!$B$1:$B$6230,0))))</f>
        <v>TW-TAO</v>
      </c>
      <c r="U56" s="280"/>
      <c r="V56" s="281">
        <f>IF(C56="",NA(),MATCH($B56&amp;$C56,'Smelter Look-up'!$J:$J,0))</f>
        <v>218</v>
      </c>
      <c r="W56" s="282"/>
      <c r="X56" s="282">
        <f t="shared" ca="1" si="1"/>
        <v>0</v>
      </c>
      <c r="Y56" s="282"/>
      <c r="Z56" s="282"/>
      <c r="AB56" s="284" t="str">
        <f t="shared" si="2"/>
        <v>GoldSingway Technology Co., Ltd.</v>
      </c>
    </row>
    <row r="57" spans="1:28" s="283" customFormat="1" ht="102">
      <c r="A57" s="235" t="s">
        <v>830</v>
      </c>
      <c r="B57" s="236" t="s">
        <v>1263</v>
      </c>
      <c r="C57" s="242" t="s">
        <v>1043</v>
      </c>
      <c r="D57" s="236"/>
      <c r="E57" s="236" t="str">
        <f ca="1">IF(ISERROR($V57),"",OFFSET('Smelter Look-up'!$D$4,$V57-4,0)&amp;"")</f>
        <v>TAIWAN, PROVINCE OF CHINA</v>
      </c>
      <c r="F57" s="236" t="str">
        <f ca="1">IF(ISERROR($V57),"",OFFSET('Smelter Look-up'!$E$4,$V57-4,0))</f>
        <v>CID001761</v>
      </c>
      <c r="G57" s="236" t="str">
        <f ca="1">IF(C57=$X$4,"Enter smelter details", IF(ISERROR($V57),"",OFFSET('Smelter Look-up'!$F$4,$V57-4,0)))</f>
        <v>RMI</v>
      </c>
      <c r="H57" s="237">
        <f ca="1">IF(ISERROR($V57),"",OFFSET('Smelter Look-up'!$G$4,$V57-4,0))</f>
        <v>0</v>
      </c>
      <c r="I57" s="238" t="str">
        <f ca="1">IF(ISERROR($V57),"",OFFSET('Smelter Look-up'!$H$4,$V57-4,0))</f>
        <v>Tainan City</v>
      </c>
      <c r="J57" s="238" t="str">
        <f ca="1">IF(ISERROR($V57),"",OFFSET('Smelter Look-up'!$I$4,$V57-4,0))</f>
        <v>Tainan</v>
      </c>
      <c r="K57" s="240"/>
      <c r="L57" s="240"/>
      <c r="M57" s="240"/>
      <c r="N57" s="240"/>
      <c r="O57" s="240"/>
      <c r="P57" s="239"/>
      <c r="Q57" s="241"/>
      <c r="R57" s="236" t="str">
        <f ca="1">IF(ISERROR($V57),"",OFFSET('Smelter Look-up'!$C$4,$V57-4,0)&amp;"")</f>
        <v>Solar Applied Materials Technology Corp.</v>
      </c>
      <c r="S57" s="250" t="str">
        <f t="shared" ca="1" si="0"/>
        <v>TW</v>
      </c>
      <c r="T57" s="250" t="str">
        <f ca="1">IF(B57="","",IF(ISERROR(MATCH($J57,SorP!$B$1:$B$6230,0)),"",INDIRECT("'SorP'!$A$"&amp;MATCH($J57,SorP!$B$1:$B$6230,0))))</f>
        <v>TW-TNN</v>
      </c>
      <c r="U57" s="280"/>
      <c r="V57" s="281">
        <f>IF(C57="",NA(),MATCH($B57&amp;$C57,'Smelter Look-up'!$J:$J,0))</f>
        <v>221</v>
      </c>
      <c r="W57" s="282"/>
      <c r="X57" s="282">
        <f t="shared" ca="1" si="1"/>
        <v>0</v>
      </c>
      <c r="Y57" s="282"/>
      <c r="Z57" s="282"/>
      <c r="AB57" s="284" t="str">
        <f t="shared" si="2"/>
        <v>GoldSolar Applied Materials Technology Corp.</v>
      </c>
    </row>
    <row r="58" spans="1:28" s="283" customFormat="1" ht="63.75">
      <c r="A58" s="235" t="s">
        <v>3181</v>
      </c>
      <c r="B58" s="236" t="s">
        <v>1263</v>
      </c>
      <c r="C58" s="242" t="s">
        <v>14305</v>
      </c>
      <c r="D58" s="236"/>
      <c r="E58" s="236" t="str">
        <f ca="1">IF(ISERROR($V58),"",OFFSET('Smelter Look-up'!$D$4,$V58-4,0)&amp;"")</f>
        <v>KOREA, REPUBLIC OF</v>
      </c>
      <c r="F58" s="236" t="str">
        <f ca="1">IF(ISERROR($V58),"",OFFSET('Smelter Look-up'!$E$4,$V58-4,0))</f>
        <v>CID002918</v>
      </c>
      <c r="G58" s="236" t="str">
        <f ca="1">IF(C58=$X$4,"Enter smelter details", IF(ISERROR($V58),"",OFFSET('Smelter Look-up'!$F$4,$V58-4,0)))</f>
        <v>RMI</v>
      </c>
      <c r="H58" s="237">
        <f ca="1">IF(ISERROR($V58),"",OFFSET('Smelter Look-up'!$G$4,$V58-4,0))</f>
        <v>0</v>
      </c>
      <c r="I58" s="238" t="str">
        <f ca="1">IF(ISERROR($V58),"",OFFSET('Smelter Look-up'!$H$4,$V58-4,0))</f>
        <v>Gunsan-si</v>
      </c>
      <c r="J58" s="238" t="str">
        <f ca="1">IF(ISERROR($V58),"",OFFSET('Smelter Look-up'!$I$4,$V58-4,0))</f>
        <v>Jeollabuk-do</v>
      </c>
      <c r="K58" s="240"/>
      <c r="L58" s="240"/>
      <c r="M58" s="240"/>
      <c r="N58" s="240"/>
      <c r="O58" s="240"/>
      <c r="P58" s="239"/>
      <c r="Q58" s="241"/>
      <c r="R58" s="236" t="str">
        <f ca="1">IF(ISERROR($V58),"",OFFSET('Smelter Look-up'!$C$4,$V58-4,0)&amp;"")</f>
        <v>SungEel HiMetal Co., Ltd.</v>
      </c>
      <c r="S58" s="250" t="str">
        <f t="shared" ca="1" si="0"/>
        <v>KR</v>
      </c>
      <c r="T58" s="250" t="str">
        <f ca="1">IF(B58="","",IF(ISERROR(MATCH($J58,SorP!$B$1:$B$6230,0)),"",INDIRECT("'SorP'!$A$"&amp;MATCH($J58,SorP!$B$1:$B$6230,0))))</f>
        <v>KR-45</v>
      </c>
      <c r="U58" s="280"/>
      <c r="V58" s="281">
        <f>IF(C58="",NA(),MATCH($B58&amp;$C58,'Smelter Look-up'!$J:$J,0))</f>
        <v>228</v>
      </c>
      <c r="W58" s="282"/>
      <c r="X58" s="282">
        <f t="shared" ca="1" si="1"/>
        <v>0</v>
      </c>
      <c r="Y58" s="282"/>
      <c r="Z58" s="282"/>
      <c r="AB58" s="284" t="str">
        <f t="shared" si="2"/>
        <v>GoldSungEel HiMetal Co., Ltd.</v>
      </c>
    </row>
    <row r="59" spans="1:28" s="283" customFormat="1" ht="25.5">
      <c r="A59" s="235" t="s">
        <v>1998</v>
      </c>
      <c r="B59" s="236" t="s">
        <v>1263</v>
      </c>
      <c r="C59" s="242" t="s">
        <v>2708</v>
      </c>
      <c r="D59" s="236"/>
      <c r="E59" s="236" t="str">
        <f ca="1">IF(ISERROR($V59),"",OFFSET('Smelter Look-up'!$D$4,$V59-4,0)&amp;"")</f>
        <v>ITALY</v>
      </c>
      <c r="F59" s="236" t="str">
        <f ca="1">IF(ISERROR($V59),"",OFFSET('Smelter Look-up'!$E$4,$V59-4,0))</f>
        <v>CID002580</v>
      </c>
      <c r="G59" s="236" t="str">
        <f ca="1">IF(C59=$X$4,"Enter smelter details", IF(ISERROR($V59),"",OFFSET('Smelter Look-up'!$F$4,$V59-4,0)))</f>
        <v>RMI</v>
      </c>
      <c r="H59" s="237">
        <f ca="1">IF(ISERROR($V59),"",OFFSET('Smelter Look-up'!$G$4,$V59-4,0))</f>
        <v>0</v>
      </c>
      <c r="I59" s="238" t="str">
        <f ca="1">IF(ISERROR($V59),"",OFFSET('Smelter Look-up'!$H$4,$V59-4,0))</f>
        <v>Capolona</v>
      </c>
      <c r="J59" s="238" t="str">
        <f ca="1">IF(ISERROR($V59),"",OFFSET('Smelter Look-up'!$I$4,$V59-4,0))</f>
        <v>Toscana</v>
      </c>
      <c r="K59" s="240"/>
      <c r="L59" s="240"/>
      <c r="M59" s="240"/>
      <c r="N59" s="240"/>
      <c r="O59" s="240"/>
      <c r="P59" s="239"/>
      <c r="Q59" s="241"/>
      <c r="R59" s="236" t="str">
        <f ca="1">IF(ISERROR($V59),"",OFFSET('Smelter Look-up'!$C$4,$V59-4,0)&amp;"")</f>
        <v>T.C.A S.p.A</v>
      </c>
      <c r="S59" s="250" t="str">
        <f t="shared" ref="S59:S122" ca="1" si="3">IF(B59="","",IF(ISERROR(MATCH($E59,CL,0)),"Unknown",INDIRECT("'C'!$A$"&amp;MATCH($E59,CL,0)+1)))</f>
        <v>IT</v>
      </c>
      <c r="T59" s="250" t="str">
        <f ca="1">IF(B59="","",IF(ISERROR(MATCH($J59,SorP!$B$1:$B$6230,0)),"",INDIRECT("'SorP'!$A$"&amp;MATCH($J59,SorP!$B$1:$B$6230,0))))</f>
        <v>IT-52</v>
      </c>
      <c r="U59" s="280"/>
      <c r="V59" s="281">
        <f>IF(C59="",NA(),MATCH($B59&amp;$C59,'Smelter Look-up'!$J:$J,0))</f>
        <v>230</v>
      </c>
      <c r="W59" s="282"/>
      <c r="X59" s="282">
        <f t="shared" ref="X59:X122" ca="1" si="4">IF(AND(C59="Smelter not listed",OR(LEN(D59)=0,LEN(E59)=0)),1,0)</f>
        <v>0</v>
      </c>
      <c r="Y59" s="282"/>
      <c r="Z59" s="282"/>
      <c r="AB59" s="284" t="str">
        <f t="shared" ref="AB59:AB122" si="5">B59&amp;C59</f>
        <v>GoldT.C.A S.p.A</v>
      </c>
    </row>
    <row r="60" spans="1:28" s="283" customFormat="1" ht="63.75">
      <c r="A60" s="235" t="s">
        <v>832</v>
      </c>
      <c r="B60" s="236" t="s">
        <v>1263</v>
      </c>
      <c r="C60" s="242" t="s">
        <v>1374</v>
      </c>
      <c r="D60" s="236"/>
      <c r="E60" s="236" t="str">
        <f ca="1">IF(ISERROR($V60),"",OFFSET('Smelter Look-up'!$D$4,$V60-4,0)&amp;"")</f>
        <v>JAPAN</v>
      </c>
      <c r="F60" s="236" t="str">
        <f ca="1">IF(ISERROR($V60),"",OFFSET('Smelter Look-up'!$E$4,$V60-4,0))</f>
        <v>CID001875</v>
      </c>
      <c r="G60" s="236" t="str">
        <f ca="1">IF(C60=$X$4,"Enter smelter details", IF(ISERROR($V60),"",OFFSET('Smelter Look-up'!$F$4,$V60-4,0)))</f>
        <v>RMI</v>
      </c>
      <c r="H60" s="237">
        <f ca="1">IF(ISERROR($V60),"",OFFSET('Smelter Look-up'!$G$4,$V60-4,0))</f>
        <v>0</v>
      </c>
      <c r="I60" s="238" t="str">
        <f ca="1">IF(ISERROR($V60),"",OFFSET('Smelter Look-up'!$H$4,$V60-4,0))</f>
        <v>Hiratsuka</v>
      </c>
      <c r="J60" s="238" t="str">
        <f ca="1">IF(ISERROR($V60),"",OFFSET('Smelter Look-up'!$I$4,$V60-4,0))</f>
        <v>Kanagawa</v>
      </c>
      <c r="K60" s="240"/>
      <c r="L60" s="240"/>
      <c r="M60" s="240"/>
      <c r="N60" s="240"/>
      <c r="O60" s="240"/>
      <c r="P60" s="239"/>
      <c r="Q60" s="241"/>
      <c r="R60" s="236" t="str">
        <f ca="1">IF(ISERROR($V60),"",OFFSET('Smelter Look-up'!$C$4,$V60-4,0)&amp;"")</f>
        <v>Tanaka Kikinzoku Kogyo K.K.</v>
      </c>
      <c r="S60" s="250" t="str">
        <f t="shared" ca="1" si="3"/>
        <v>JP</v>
      </c>
      <c r="T60" s="250" t="str">
        <f ca="1">IF(B60="","",IF(ISERROR(MATCH($J60,SorP!$B$1:$B$6230,0)),"",INDIRECT("'SorP'!$A$"&amp;MATCH($J60,SorP!$B$1:$B$6230,0))))</f>
        <v>JP-14</v>
      </c>
      <c r="U60" s="280"/>
      <c r="V60" s="281">
        <f>IF(C60="",NA(),MATCH($B60&amp;$C60,'Smelter Look-up'!$J:$J,0))</f>
        <v>239</v>
      </c>
      <c r="W60" s="282"/>
      <c r="X60" s="282">
        <f t="shared" ca="1" si="4"/>
        <v>0</v>
      </c>
      <c r="Y60" s="282"/>
      <c r="Z60" s="282"/>
      <c r="AB60" s="284" t="str">
        <f t="shared" si="5"/>
        <v>GoldTanaka Kikinzoku Kogyo K.K.</v>
      </c>
    </row>
    <row r="61" spans="1:28" s="283" customFormat="1" ht="25.5">
      <c r="A61" s="235" t="s">
        <v>837</v>
      </c>
      <c r="B61" s="236" t="s">
        <v>1263</v>
      </c>
      <c r="C61" s="242" t="s">
        <v>700</v>
      </c>
      <c r="D61" s="236"/>
      <c r="E61" s="236" t="str">
        <f ca="1">IF(ISERROR($V61),"",OFFSET('Smelter Look-up'!$D$4,$V61-4,0)&amp;"")</f>
        <v>KOREA, REPUBLIC OF</v>
      </c>
      <c r="F61" s="236" t="str">
        <f ca="1">IF(ISERROR($V61),"",OFFSET('Smelter Look-up'!$E$4,$V61-4,0))</f>
        <v>CID001955</v>
      </c>
      <c r="G61" s="236" t="str">
        <f ca="1">IF(C61=$X$4,"Enter smelter details", IF(ISERROR($V61),"",OFFSET('Smelter Look-up'!$F$4,$V61-4,0)))</f>
        <v>RMI</v>
      </c>
      <c r="H61" s="237">
        <f ca="1">IF(ISERROR($V61),"",OFFSET('Smelter Look-up'!$G$4,$V61-4,0))</f>
        <v>0</v>
      </c>
      <c r="I61" s="238" t="str">
        <f ca="1">IF(ISERROR($V61),"",OFFSET('Smelter Look-up'!$H$4,$V61-4,0))</f>
        <v>Asan</v>
      </c>
      <c r="J61" s="238" t="str">
        <f ca="1">IF(ISERROR($V61),"",OFFSET('Smelter Look-up'!$I$4,$V61-4,0))</f>
        <v>Chungcheongnam-do</v>
      </c>
      <c r="K61" s="240"/>
      <c r="L61" s="240"/>
      <c r="M61" s="240"/>
      <c r="N61" s="240"/>
      <c r="O61" s="240"/>
      <c r="P61" s="239"/>
      <c r="Q61" s="241"/>
      <c r="R61" s="236" t="str">
        <f ca="1">IF(ISERROR($V61),"",OFFSET('Smelter Look-up'!$C$4,$V61-4,0)&amp;"")</f>
        <v>Torecom</v>
      </c>
      <c r="S61" s="250" t="str">
        <f t="shared" ca="1" si="3"/>
        <v>KR</v>
      </c>
      <c r="T61" s="250" t="str">
        <f ca="1">IF(B61="","",IF(ISERROR(MATCH($J61,SorP!$B$1:$B$6230,0)),"",INDIRECT("'SorP'!$A$"&amp;MATCH($J61,SorP!$B$1:$B$6230,0))))</f>
        <v>KR-44</v>
      </c>
      <c r="U61" s="280"/>
      <c r="V61" s="281">
        <f>IF(C61="",NA(),MATCH($B61&amp;$C61,'Smelter Look-up'!$J:$J,0))</f>
        <v>249</v>
      </c>
      <c r="W61" s="282"/>
      <c r="X61" s="282">
        <f t="shared" ca="1" si="4"/>
        <v>0</v>
      </c>
      <c r="Y61" s="282"/>
      <c r="Z61" s="282"/>
      <c r="AB61" s="284" t="str">
        <f t="shared" si="5"/>
        <v>GoldTorecom</v>
      </c>
    </row>
    <row r="62" spans="1:28" s="283" customFormat="1" ht="63.75">
      <c r="A62" s="235" t="s">
        <v>162</v>
      </c>
      <c r="B62" s="236" t="s">
        <v>1263</v>
      </c>
      <c r="C62" s="242" t="s">
        <v>161</v>
      </c>
      <c r="D62" s="236"/>
      <c r="E62" s="236" t="str">
        <f ca="1">IF(ISERROR($V62),"",OFFSET('Smelter Look-up'!$D$4,$V62-4,0)&amp;"")</f>
        <v>THAILAND</v>
      </c>
      <c r="F62" s="236" t="str">
        <f ca="1">IF(ISERROR($V62),"",OFFSET('Smelter Look-up'!$E$4,$V62-4,0))</f>
        <v>CID002314</v>
      </c>
      <c r="G62" s="236" t="str">
        <f ca="1">IF(C62=$X$4,"Enter smelter details", IF(ISERROR($V62),"",OFFSET('Smelter Look-up'!$F$4,$V62-4,0)))</f>
        <v>RMI</v>
      </c>
      <c r="H62" s="237">
        <f ca="1">IF(ISERROR($V62),"",OFFSET('Smelter Look-up'!$G$4,$V62-4,0))</f>
        <v>0</v>
      </c>
      <c r="I62" s="238" t="str">
        <f ca="1">IF(ISERROR($V62),"",OFFSET('Smelter Look-up'!$H$4,$V62-4,0))</f>
        <v>Khwaeng Dok Mai</v>
      </c>
      <c r="J62" s="238" t="str">
        <f ca="1">IF(ISERROR($V62),"",OFFSET('Smelter Look-up'!$I$4,$V62-4,0))</f>
        <v>Krung Thep Maha Nakhon</v>
      </c>
      <c r="K62" s="240"/>
      <c r="L62" s="240"/>
      <c r="M62" s="240"/>
      <c r="N62" s="240"/>
      <c r="O62" s="240"/>
      <c r="P62" s="239"/>
      <c r="Q62" s="241"/>
      <c r="R62" s="236" t="str">
        <f ca="1">IF(ISERROR($V62),"",OFFSET('Smelter Look-up'!$C$4,$V62-4,0)&amp;"")</f>
        <v>Umicore Precious Metals Thailand</v>
      </c>
      <c r="S62" s="250" t="str">
        <f t="shared" ca="1" si="3"/>
        <v>TH</v>
      </c>
      <c r="T62" s="250" t="str">
        <f ca="1">IF(B62="","",IF(ISERROR(MATCH($J62,SorP!$B$1:$B$6230,0)),"",INDIRECT("'SorP'!$A$"&amp;MATCH($J62,SorP!$B$1:$B$6230,0))))</f>
        <v>TH-10</v>
      </c>
      <c r="U62" s="280"/>
      <c r="V62" s="281">
        <f>IF(C62="",NA(),MATCH($B62&amp;$C62,'Smelter Look-up'!$J:$J,0))</f>
        <v>253</v>
      </c>
      <c r="W62" s="282"/>
      <c r="X62" s="282">
        <f t="shared" ca="1" si="4"/>
        <v>0</v>
      </c>
      <c r="Y62" s="282"/>
      <c r="Z62" s="282"/>
      <c r="AB62" s="284" t="str">
        <f t="shared" si="5"/>
        <v>GoldUmicore Precious Metals Thailand</v>
      </c>
    </row>
    <row r="63" spans="1:28" s="283" customFormat="1" ht="102">
      <c r="A63" s="235" t="s">
        <v>839</v>
      </c>
      <c r="B63" s="236" t="s">
        <v>1263</v>
      </c>
      <c r="C63" s="242" t="s">
        <v>3015</v>
      </c>
      <c r="D63" s="236"/>
      <c r="E63" s="236" t="str">
        <f ca="1">IF(ISERROR($V63),"",OFFSET('Smelter Look-up'!$D$4,$V63-4,0)&amp;"")</f>
        <v>BELGIUM</v>
      </c>
      <c r="F63" s="236" t="str">
        <f ca="1">IF(ISERROR($V63),"",OFFSET('Smelter Look-up'!$E$4,$V63-4,0))</f>
        <v>CID001980</v>
      </c>
      <c r="G63" s="236" t="str">
        <f ca="1">IF(C63=$X$4,"Enter smelter details", IF(ISERROR($V63),"",OFFSET('Smelter Look-up'!$F$4,$V63-4,0)))</f>
        <v>RMI</v>
      </c>
      <c r="H63" s="237">
        <f ca="1">IF(ISERROR($V63),"",OFFSET('Smelter Look-up'!$G$4,$V63-4,0))</f>
        <v>0</v>
      </c>
      <c r="I63" s="238" t="str">
        <f ca="1">IF(ISERROR($V63),"",OFFSET('Smelter Look-up'!$H$4,$V63-4,0))</f>
        <v>Hoboken</v>
      </c>
      <c r="J63" s="238" t="str">
        <f ca="1">IF(ISERROR($V63),"",OFFSET('Smelter Look-up'!$I$4,$V63-4,0))</f>
        <v>Antwerpen</v>
      </c>
      <c r="K63" s="240"/>
      <c r="L63" s="240"/>
      <c r="M63" s="240"/>
      <c r="N63" s="240"/>
      <c r="O63" s="240"/>
      <c r="P63" s="239"/>
      <c r="Q63" s="241"/>
      <c r="R63" s="236" t="str">
        <f ca="1">IF(ISERROR($V63),"",OFFSET('Smelter Look-up'!$C$4,$V63-4,0)&amp;"")</f>
        <v>Umicore S.A. Business Unit Precious Metals Refining</v>
      </c>
      <c r="S63" s="250" t="str">
        <f t="shared" ca="1" si="3"/>
        <v>BE</v>
      </c>
      <c r="T63" s="250" t="str">
        <f ca="1">IF(B63="","",IF(ISERROR(MATCH($J63,SorP!$B$1:$B$6230,0)),"",INDIRECT("'SorP'!$A$"&amp;MATCH($J63,SorP!$B$1:$B$6230,0))))</f>
        <v>BE-VAN</v>
      </c>
      <c r="U63" s="280"/>
      <c r="V63" s="281">
        <f>IF(C63="",NA(),MATCH($B63&amp;$C63,'Smelter Look-up'!$J:$J,0))</f>
        <v>254</v>
      </c>
      <c r="W63" s="282"/>
      <c r="X63" s="282">
        <f t="shared" ca="1" si="4"/>
        <v>0</v>
      </c>
      <c r="Y63" s="282"/>
      <c r="Z63" s="282"/>
      <c r="AB63" s="284" t="str">
        <f t="shared" si="5"/>
        <v>GoldUmicore S.A. Business Unit Precious Metals Refining</v>
      </c>
    </row>
    <row r="64" spans="1:28" s="283" customFormat="1" ht="76.5">
      <c r="A64" s="235" t="s">
        <v>840</v>
      </c>
      <c r="B64" s="236" t="s">
        <v>1263</v>
      </c>
      <c r="C64" s="242" t="s">
        <v>945</v>
      </c>
      <c r="D64" s="236"/>
      <c r="E64" s="236" t="str">
        <f ca="1">IF(ISERROR($V64),"",OFFSET('Smelter Look-up'!$D$4,$V64-4,0)&amp;"")</f>
        <v>UNITED STATES OF AMERICA</v>
      </c>
      <c r="F64" s="236" t="str">
        <f ca="1">IF(ISERROR($V64),"",OFFSET('Smelter Look-up'!$E$4,$V64-4,0))</f>
        <v>CID001993</v>
      </c>
      <c r="G64" s="236" t="str">
        <f ca="1">IF(C64=$X$4,"Enter smelter details", IF(ISERROR($V64),"",OFFSET('Smelter Look-up'!$F$4,$V64-4,0)))</f>
        <v>RMI</v>
      </c>
      <c r="H64" s="237">
        <f ca="1">IF(ISERROR($V64),"",OFFSET('Smelter Look-up'!$G$4,$V64-4,0))</f>
        <v>0</v>
      </c>
      <c r="I64" s="238" t="str">
        <f ca="1">IF(ISERROR($V64),"",OFFSET('Smelter Look-up'!$H$4,$V64-4,0))</f>
        <v>Alden</v>
      </c>
      <c r="J64" s="238" t="str">
        <f ca="1">IF(ISERROR($V64),"",OFFSET('Smelter Look-up'!$I$4,$V64-4,0))</f>
        <v>New York</v>
      </c>
      <c r="K64" s="240"/>
      <c r="L64" s="240"/>
      <c r="M64" s="240"/>
      <c r="N64" s="240"/>
      <c r="O64" s="240"/>
      <c r="P64" s="239"/>
      <c r="Q64" s="241"/>
      <c r="R64" s="236" t="str">
        <f ca="1">IF(ISERROR($V64),"",OFFSET('Smelter Look-up'!$C$4,$V64-4,0)&amp;"")</f>
        <v>United Precious Metal Refining, Inc.</v>
      </c>
      <c r="S64" s="250" t="str">
        <f t="shared" ca="1" si="3"/>
        <v>US</v>
      </c>
      <c r="T64" s="250" t="str">
        <f ca="1">IF(B64="","",IF(ISERROR(MATCH($J64,SorP!$B$1:$B$6230,0)),"",INDIRECT("'SorP'!$A$"&amp;MATCH($J64,SorP!$B$1:$B$6230,0))))</f>
        <v>US-NY</v>
      </c>
      <c r="U64" s="280"/>
      <c r="V64" s="281">
        <f>IF(C64="",NA(),MATCH($B64&amp;$C64,'Smelter Look-up'!$J:$J,0))</f>
        <v>255</v>
      </c>
      <c r="W64" s="282"/>
      <c r="X64" s="282">
        <f t="shared" ca="1" si="4"/>
        <v>0</v>
      </c>
      <c r="Y64" s="282"/>
      <c r="Z64" s="282"/>
      <c r="AB64" s="284" t="str">
        <f t="shared" si="5"/>
        <v>GoldUnited Precious Metal Refining, Inc.</v>
      </c>
    </row>
    <row r="65" spans="1:28" s="283" customFormat="1" ht="38.25">
      <c r="A65" s="235" t="s">
        <v>841</v>
      </c>
      <c r="B65" s="236" t="s">
        <v>1263</v>
      </c>
      <c r="C65" s="242" t="s">
        <v>3019</v>
      </c>
      <c r="D65" s="236"/>
      <c r="E65" s="236" t="str">
        <f ca="1">IF(ISERROR($V65),"",OFFSET('Smelter Look-up'!$D$4,$V65-4,0)&amp;"")</f>
        <v>SWITZERLAND</v>
      </c>
      <c r="F65" s="236" t="str">
        <f ca="1">IF(ISERROR($V65),"",OFFSET('Smelter Look-up'!$E$4,$V65-4,0))</f>
        <v>CID002003</v>
      </c>
      <c r="G65" s="236" t="str">
        <f ca="1">IF(C65=$X$4,"Enter smelter details", IF(ISERROR($V65),"",OFFSET('Smelter Look-up'!$F$4,$V65-4,0)))</f>
        <v>RMI</v>
      </c>
      <c r="H65" s="237">
        <f ca="1">IF(ISERROR($V65),"",OFFSET('Smelter Look-up'!$G$4,$V65-4,0))</f>
        <v>0</v>
      </c>
      <c r="I65" s="238" t="str">
        <f ca="1">IF(ISERROR($V65),"",OFFSET('Smelter Look-up'!$H$4,$V65-4,0))</f>
        <v>Balerna</v>
      </c>
      <c r="J65" s="238" t="str">
        <f ca="1">IF(ISERROR($V65),"",OFFSET('Smelter Look-up'!$I$4,$V65-4,0))</f>
        <v>Ticino</v>
      </c>
      <c r="K65" s="240"/>
      <c r="L65" s="240"/>
      <c r="M65" s="240"/>
      <c r="N65" s="240"/>
      <c r="O65" s="240"/>
      <c r="P65" s="239"/>
      <c r="Q65" s="241"/>
      <c r="R65" s="236" t="str">
        <f ca="1">IF(ISERROR($V65),"",OFFSET('Smelter Look-up'!$C$4,$V65-4,0)&amp;"")</f>
        <v>Valcambi S.A.</v>
      </c>
      <c r="S65" s="250" t="str">
        <f t="shared" ca="1" si="3"/>
        <v>CH</v>
      </c>
      <c r="T65" s="250" t="str">
        <f ca="1">IF(B65="","",IF(ISERROR(MATCH($J65,SorP!$B$1:$B$6230,0)),"",INDIRECT("'SorP'!$A$"&amp;MATCH($J65,SorP!$B$1:$B$6230,0))))</f>
        <v>CH-TI</v>
      </c>
      <c r="U65" s="280"/>
      <c r="V65" s="281">
        <f>IF(C65="",NA(),MATCH($B65&amp;$C65,'Smelter Look-up'!$J:$J,0))</f>
        <v>257</v>
      </c>
      <c r="W65" s="282"/>
      <c r="X65" s="282">
        <f t="shared" ca="1" si="4"/>
        <v>0</v>
      </c>
      <c r="Y65" s="282"/>
      <c r="Z65" s="282"/>
      <c r="AB65" s="284" t="str">
        <f t="shared" si="5"/>
        <v>GoldValcambi S.A.</v>
      </c>
    </row>
    <row r="66" spans="1:28" s="283" customFormat="1" ht="102">
      <c r="A66" s="235" t="s">
        <v>842</v>
      </c>
      <c r="B66" s="236" t="s">
        <v>1263</v>
      </c>
      <c r="C66" s="242" t="s">
        <v>3243</v>
      </c>
      <c r="D66" s="236"/>
      <c r="E66" s="236" t="str">
        <f ca="1">IF(ISERROR($V66),"",OFFSET('Smelter Look-up'!$D$4,$V66-4,0)&amp;"")</f>
        <v>AUSTRALIA</v>
      </c>
      <c r="F66" s="236" t="str">
        <f ca="1">IF(ISERROR($V66),"",OFFSET('Smelter Look-up'!$E$4,$V66-4,0))</f>
        <v>CID002030</v>
      </c>
      <c r="G66" s="236" t="str">
        <f ca="1">IF(C66=$X$4,"Enter smelter details", IF(ISERROR($V66),"",OFFSET('Smelter Look-up'!$F$4,$V66-4,0)))</f>
        <v>RMI</v>
      </c>
      <c r="H66" s="237">
        <f ca="1">IF(ISERROR($V66),"",OFFSET('Smelter Look-up'!$G$4,$V66-4,0))</f>
        <v>0</v>
      </c>
      <c r="I66" s="238" t="str">
        <f ca="1">IF(ISERROR($V66),"",OFFSET('Smelter Look-up'!$H$4,$V66-4,0))</f>
        <v>Newburn</v>
      </c>
      <c r="J66" s="238" t="str">
        <f ca="1">IF(ISERROR($V66),"",OFFSET('Smelter Look-up'!$I$4,$V66-4,0))</f>
        <v>Western Australia</v>
      </c>
      <c r="K66" s="240"/>
      <c r="L66" s="240"/>
      <c r="M66" s="240"/>
      <c r="N66" s="240"/>
      <c r="O66" s="240"/>
      <c r="P66" s="239"/>
      <c r="Q66" s="241"/>
      <c r="R66" s="236" t="str">
        <f ca="1">IF(ISERROR($V66),"",OFFSET('Smelter Look-up'!$C$4,$V66-4,0)&amp;"")</f>
        <v>Western Australian Mint (T/a The Perth Mint)</v>
      </c>
      <c r="S66" s="250" t="str">
        <f t="shared" ca="1" si="3"/>
        <v>AU</v>
      </c>
      <c r="T66" s="250" t="str">
        <f ca="1">IF(B66="","",IF(ISERROR(MATCH($J66,SorP!$B$1:$B$6230,0)),"",INDIRECT("'SorP'!$A$"&amp;MATCH($J66,SorP!$B$1:$B$6230,0))))</f>
        <v>AU-WA</v>
      </c>
      <c r="U66" s="280"/>
      <c r="V66" s="281">
        <f>IF(C66="",NA(),MATCH($B66&amp;$C66,'Smelter Look-up'!$J:$J,0))</f>
        <v>258</v>
      </c>
      <c r="W66" s="282"/>
      <c r="X66" s="282">
        <f t="shared" ca="1" si="4"/>
        <v>0</v>
      </c>
      <c r="Y66" s="282"/>
      <c r="Z66" s="282"/>
      <c r="AB66" s="284" t="str">
        <f t="shared" si="5"/>
        <v>GoldWestern Australian Mint (T/a The Perth Mint)</v>
      </c>
    </row>
    <row r="67" spans="1:28" s="283" customFormat="1" ht="63.75">
      <c r="A67" s="235" t="s">
        <v>2692</v>
      </c>
      <c r="B67" s="236" t="s">
        <v>1263</v>
      </c>
      <c r="C67" s="242" t="s">
        <v>2689</v>
      </c>
      <c r="D67" s="236"/>
      <c r="E67" s="236" t="str">
        <f ca="1">IF(ISERROR($V67),"",OFFSET('Smelter Look-up'!$D$4,$V67-4,0)&amp;"")</f>
        <v>GERMANY</v>
      </c>
      <c r="F67" s="236" t="str">
        <f ca="1">IF(ISERROR($V67),"",OFFSET('Smelter Look-up'!$E$4,$V67-4,0))</f>
        <v>CID002778</v>
      </c>
      <c r="G67" s="236" t="str">
        <f ca="1">IF(C67=$X$4,"Enter smelter details", IF(ISERROR($V67),"",OFFSET('Smelter Look-up'!$F$4,$V67-4,0)))</f>
        <v>RMI</v>
      </c>
      <c r="H67" s="237">
        <f ca="1">IF(ISERROR($V67),"",OFFSET('Smelter Look-up'!$G$4,$V67-4,0))</f>
        <v>0</v>
      </c>
      <c r="I67" s="238" t="str">
        <f ca="1">IF(ISERROR($V67),"",OFFSET('Smelter Look-up'!$H$4,$V67-4,0))</f>
        <v>Pforzheim</v>
      </c>
      <c r="J67" s="238" t="str">
        <f ca="1">IF(ISERROR($V67),"",OFFSET('Smelter Look-up'!$I$4,$V67-4,0))</f>
        <v>Baden-Württemberg</v>
      </c>
      <c r="K67" s="240"/>
      <c r="L67" s="240"/>
      <c r="M67" s="240"/>
      <c r="N67" s="240"/>
      <c r="O67" s="240"/>
      <c r="P67" s="239"/>
      <c r="Q67" s="241"/>
      <c r="R67" s="236" t="str">
        <f ca="1">IF(ISERROR($V67),"",OFFSET('Smelter Look-up'!$C$4,$V67-4,0)&amp;"")</f>
        <v>WIELAND Edelmetalle GmbH</v>
      </c>
      <c r="S67" s="250" t="str">
        <f t="shared" ca="1" si="3"/>
        <v>DE</v>
      </c>
      <c r="T67" s="250" t="str">
        <f ca="1">IF(B67="","",IF(ISERROR(MATCH($J67,SorP!$B$1:$B$6230,0)),"",INDIRECT("'SorP'!$A$"&amp;MATCH($J67,SorP!$B$1:$B$6230,0))))</f>
        <v>DE-BW</v>
      </c>
      <c r="U67" s="280"/>
      <c r="V67" s="281">
        <f>IF(C67="",NA(),MATCH($B67&amp;$C67,'Smelter Look-up'!$J:$J,0))</f>
        <v>259</v>
      </c>
      <c r="W67" s="282"/>
      <c r="X67" s="282">
        <f t="shared" ca="1" si="4"/>
        <v>0</v>
      </c>
      <c r="Y67" s="282"/>
      <c r="Z67" s="282"/>
      <c r="AB67" s="284" t="str">
        <f t="shared" si="5"/>
        <v>GoldWIELAND Edelmetalle GmbH</v>
      </c>
    </row>
    <row r="68" spans="1:28" s="283" customFormat="1" ht="51">
      <c r="A68" s="235" t="s">
        <v>843</v>
      </c>
      <c r="B68" s="236" t="s">
        <v>1263</v>
      </c>
      <c r="C68" s="242" t="s">
        <v>14306</v>
      </c>
      <c r="D68" s="236"/>
      <c r="E68" s="236" t="str">
        <f ca="1">IF(ISERROR($V68),"",OFFSET('Smelter Look-up'!$D$4,$V68-4,0)&amp;"")</f>
        <v>JAPAN</v>
      </c>
      <c r="F68" s="236" t="str">
        <f ca="1">IF(ISERROR($V68),"",OFFSET('Smelter Look-up'!$E$4,$V68-4,0))</f>
        <v>CID002100</v>
      </c>
      <c r="G68" s="236" t="str">
        <f ca="1">IF(C68=$X$4,"Enter smelter details", IF(ISERROR($V68),"",OFFSET('Smelter Look-up'!$F$4,$V68-4,0)))</f>
        <v>RMI</v>
      </c>
      <c r="H68" s="237">
        <f ca="1">IF(ISERROR($V68),"",OFFSET('Smelter Look-up'!$G$4,$V68-4,0))</f>
        <v>0</v>
      </c>
      <c r="I68" s="238" t="str">
        <f ca="1">IF(ISERROR($V68),"",OFFSET('Smelter Look-up'!$H$4,$V68-4,0))</f>
        <v>Konan</v>
      </c>
      <c r="J68" s="238" t="str">
        <f ca="1">IF(ISERROR($V68),"",OFFSET('Smelter Look-up'!$I$4,$V68-4,0))</f>
        <v>Kochi</v>
      </c>
      <c r="K68" s="240"/>
      <c r="L68" s="240"/>
      <c r="M68" s="240"/>
      <c r="N68" s="240"/>
      <c r="O68" s="240"/>
      <c r="P68" s="239"/>
      <c r="Q68" s="241"/>
      <c r="R68" s="236" t="str">
        <f ca="1">IF(ISERROR($V68),"",OFFSET('Smelter Look-up'!$C$4,$V68-4,0)&amp;"")</f>
        <v>Yamakin Co., Ltd.</v>
      </c>
      <c r="S68" s="250" t="str">
        <f t="shared" ca="1" si="3"/>
        <v>JP</v>
      </c>
      <c r="T68" s="250" t="str">
        <f ca="1">IF(B68="","",IF(ISERROR(MATCH($J68,SorP!$B$1:$B$6230,0)),"",INDIRECT("'SorP'!$A$"&amp;MATCH($J68,SorP!$B$1:$B$6230,0))))</f>
        <v>JP-39</v>
      </c>
      <c r="U68" s="280"/>
      <c r="V68" s="281">
        <f>IF(C68="",NA(),MATCH($B68&amp;$C68,'Smelter Look-up'!$J:$J,0))</f>
        <v>262</v>
      </c>
      <c r="W68" s="282"/>
      <c r="X68" s="282">
        <f t="shared" ca="1" si="4"/>
        <v>0</v>
      </c>
      <c r="Y68" s="282"/>
      <c r="Z68" s="282"/>
      <c r="AB68" s="284" t="str">
        <f t="shared" si="5"/>
        <v>GoldYamakin Co., Ltd.</v>
      </c>
    </row>
    <row r="69" spans="1:28" s="283" customFormat="1" ht="114.75">
      <c r="A69" s="235" t="s">
        <v>846</v>
      </c>
      <c r="B69" s="236" t="s">
        <v>1263</v>
      </c>
      <c r="C69" s="242" t="s">
        <v>1471</v>
      </c>
      <c r="D69" s="236"/>
      <c r="E69" s="236" t="str">
        <f ca="1">IF(ISERROR($V69),"",OFFSET('Smelter Look-up'!$D$4,$V69-4,0)&amp;"")</f>
        <v>CHINA</v>
      </c>
      <c r="F69" s="236" t="str">
        <f ca="1">IF(ISERROR($V69),"",OFFSET('Smelter Look-up'!$E$4,$V69-4,0))</f>
        <v>CID002224</v>
      </c>
      <c r="G69" s="236" t="str">
        <f ca="1">IF(C69=$X$4,"Enter smelter details", IF(ISERROR($V69),"",OFFSET('Smelter Look-up'!$F$4,$V69-4,0)))</f>
        <v>RMI</v>
      </c>
      <c r="H69" s="237">
        <f ca="1">IF(ISERROR($V69),"",OFFSET('Smelter Look-up'!$G$4,$V69-4,0))</f>
        <v>0</v>
      </c>
      <c r="I69" s="238" t="str">
        <f ca="1">IF(ISERROR($V69),"",OFFSET('Smelter Look-up'!$H$4,$V69-4,0))</f>
        <v>Sanmenxia</v>
      </c>
      <c r="J69" s="238" t="str">
        <f ca="1">IF(ISERROR($V69),"",OFFSET('Smelter Look-up'!$I$4,$V69-4,0))</f>
        <v>Henan</v>
      </c>
      <c r="K69" s="240"/>
      <c r="L69" s="240"/>
      <c r="M69" s="240"/>
      <c r="N69" s="240"/>
      <c r="O69" s="240"/>
      <c r="P69" s="239"/>
      <c r="Q69" s="241"/>
      <c r="R69" s="236" t="str">
        <f ca="1">IF(ISERROR($V69),"",OFFSET('Smelter Look-up'!$C$4,$V69-4,0)&amp;"")</f>
        <v>Zhongyuan Gold Smelter of Zhongjin Gold Corporation</v>
      </c>
      <c r="S69" s="250" t="str">
        <f t="shared" ca="1" si="3"/>
        <v>CN</v>
      </c>
      <c r="T69" s="250" t="str">
        <f ca="1">IF(B69="","",IF(ISERROR(MATCH($J69,SorP!$B$1:$B$6230,0)),"",INDIRECT("'SorP'!$A$"&amp;MATCH($J69,SorP!$B$1:$B$6230,0))))</f>
        <v>CN-41</v>
      </c>
      <c r="U69" s="280"/>
      <c r="V69" s="281">
        <f>IF(C69="",NA(),MATCH($B69&amp;$C69,'Smelter Look-up'!$J:$J,0))</f>
        <v>277</v>
      </c>
      <c r="W69" s="282"/>
      <c r="X69" s="282">
        <f t="shared" ca="1" si="4"/>
        <v>0</v>
      </c>
      <c r="Y69" s="282"/>
      <c r="Z69" s="282"/>
      <c r="AB69" s="284" t="str">
        <f t="shared" si="5"/>
        <v>GoldZhongyuan Gold Smelter of Zhongjin Gold Corporation</v>
      </c>
    </row>
    <row r="70" spans="1:28" s="283" customFormat="1" ht="114.75">
      <c r="A70" s="235" t="s">
        <v>848</v>
      </c>
      <c r="B70" s="236" t="s">
        <v>1265</v>
      </c>
      <c r="C70" s="242" t="s">
        <v>3</v>
      </c>
      <c r="D70" s="236"/>
      <c r="E70" s="236" t="str">
        <f ca="1">IF(ISERROR($V70),"",OFFSET('Smelter Look-up'!$D$4,$V70-4,0)&amp;"")</f>
        <v>CHINA</v>
      </c>
      <c r="F70" s="236" t="str">
        <f ca="1">IF(ISERROR($V70),"",OFFSET('Smelter Look-up'!$E$4,$V70-4,0))</f>
        <v>CID000211</v>
      </c>
      <c r="G70" s="236" t="str">
        <f ca="1">IF(C70=$X$4,"Enter smelter details", IF(ISERROR($V70),"",OFFSET('Smelter Look-up'!$F$4,$V70-4,0)))</f>
        <v>RMI</v>
      </c>
      <c r="H70" s="237">
        <f ca="1">IF(ISERROR($V70),"",OFFSET('Smelter Look-up'!$G$4,$V70-4,0))</f>
        <v>0</v>
      </c>
      <c r="I70" s="238" t="str">
        <f ca="1">IF(ISERROR($V70),"",OFFSET('Smelter Look-up'!$H$4,$V70-4,0))</f>
        <v>Changsha</v>
      </c>
      <c r="J70" s="238" t="str">
        <f ca="1">IF(ISERROR($V70),"",OFFSET('Smelter Look-up'!$I$4,$V70-4,0))</f>
        <v>Hunan</v>
      </c>
      <c r="K70" s="240"/>
      <c r="L70" s="240"/>
      <c r="M70" s="240"/>
      <c r="N70" s="240"/>
      <c r="O70" s="240"/>
      <c r="P70" s="239"/>
      <c r="Q70" s="241"/>
      <c r="R70" s="236" t="str">
        <f ca="1">IF(ISERROR($V70),"",OFFSET('Smelter Look-up'!$C$4,$V70-4,0)&amp;"")</f>
        <v>Changsha South Tantalum Niobium Co., Ltd.</v>
      </c>
      <c r="S70" s="250" t="str">
        <f t="shared" ca="1" si="3"/>
        <v>CN</v>
      </c>
      <c r="T70" s="250" t="str">
        <f ca="1">IF(B70="","",IF(ISERROR(MATCH($J70,SorP!$B$1:$B$6230,0)),"",INDIRECT("'SorP'!$A$"&amp;MATCH($J70,SorP!$B$1:$B$6230,0))))</f>
        <v>CN-43</v>
      </c>
      <c r="U70" s="280"/>
      <c r="V70" s="281">
        <f>IF(C70="",NA(),MATCH($B70&amp;$C70,'Smelter Look-up'!$J:$J,0))</f>
        <v>283</v>
      </c>
      <c r="W70" s="282"/>
      <c r="X70" s="282">
        <f t="shared" ca="1" si="4"/>
        <v>0</v>
      </c>
      <c r="Y70" s="282"/>
      <c r="Z70" s="282"/>
      <c r="AB70" s="284" t="str">
        <f t="shared" si="5"/>
        <v>TantalumChangsha South Tantalum Niobium Co., Ltd.</v>
      </c>
    </row>
    <row r="71" spans="1:28" s="283" customFormat="1" ht="63.75">
      <c r="A71" s="235" t="s">
        <v>1554</v>
      </c>
      <c r="B71" s="236" t="s">
        <v>1265</v>
      </c>
      <c r="C71" s="242" t="s">
        <v>1553</v>
      </c>
      <c r="D71" s="236"/>
      <c r="E71" s="236" t="str">
        <f ca="1">IF(ISERROR($V71),"",OFFSET('Smelter Look-up'!$D$4,$V71-4,0)&amp;"")</f>
        <v>UNITED STATES OF AMERICA</v>
      </c>
      <c r="F71" s="236" t="str">
        <f ca="1">IF(ISERROR($V71),"",OFFSET('Smelter Look-up'!$E$4,$V71-4,0))</f>
        <v>CID002504</v>
      </c>
      <c r="G71" s="236" t="str">
        <f ca="1">IF(C71=$X$4,"Enter smelter details", IF(ISERROR($V71),"",OFFSET('Smelter Look-up'!$F$4,$V71-4,0)))</f>
        <v>RMI</v>
      </c>
      <c r="H71" s="237">
        <f ca="1">IF(ISERROR($V71),"",OFFSET('Smelter Look-up'!$G$4,$V71-4,0))</f>
        <v>0</v>
      </c>
      <c r="I71" s="238" t="str">
        <f ca="1">IF(ISERROR($V71),"",OFFSET('Smelter Look-up'!$H$4,$V71-4,0))</f>
        <v>Gastonia</v>
      </c>
      <c r="J71" s="238" t="str">
        <f ca="1">IF(ISERROR($V71),"",OFFSET('Smelter Look-up'!$I$4,$V71-4,0))</f>
        <v>North Carolina</v>
      </c>
      <c r="K71" s="240"/>
      <c r="L71" s="240"/>
      <c r="M71" s="240"/>
      <c r="N71" s="240"/>
      <c r="O71" s="240"/>
      <c r="P71" s="239"/>
      <c r="Q71" s="241"/>
      <c r="R71" s="236" t="str">
        <f ca="1">IF(ISERROR($V71),"",OFFSET('Smelter Look-up'!$C$4,$V71-4,0)&amp;"")</f>
        <v>D Block Metals, LLC</v>
      </c>
      <c r="S71" s="250" t="str">
        <f t="shared" ca="1" si="3"/>
        <v>US</v>
      </c>
      <c r="T71" s="250" t="str">
        <f ca="1">IF(B71="","",IF(ISERROR(MATCH($J71,SorP!$B$1:$B$6230,0)),"",INDIRECT("'SorP'!$A$"&amp;MATCH($J71,SorP!$B$1:$B$6230,0))))</f>
        <v>US-NC</v>
      </c>
      <c r="U71" s="280"/>
      <c r="V71" s="281">
        <f>IF(C71="",NA(),MATCH($B71&amp;$C71,'Smelter Look-up'!$J:$J,0))</f>
        <v>286</v>
      </c>
      <c r="W71" s="282"/>
      <c r="X71" s="282">
        <f t="shared" ca="1" si="4"/>
        <v>0</v>
      </c>
      <c r="Y71" s="282"/>
      <c r="Z71" s="282"/>
      <c r="AB71" s="284" t="str">
        <f t="shared" si="5"/>
        <v>TantalumD Block Metals, LLC</v>
      </c>
    </row>
    <row r="72" spans="1:28" s="283" customFormat="1" ht="38.25">
      <c r="A72" s="235" t="s">
        <v>851</v>
      </c>
      <c r="B72" s="236" t="s">
        <v>1265</v>
      </c>
      <c r="C72" s="242" t="s">
        <v>1251</v>
      </c>
      <c r="D72" s="236"/>
      <c r="E72" s="236" t="str">
        <f ca="1">IF(ISERROR($V72),"",OFFSET('Smelter Look-up'!$D$4,$V72-4,0)&amp;"")</f>
        <v>UNITED STATES OF AMERICA</v>
      </c>
      <c r="F72" s="236" t="str">
        <f ca="1">IF(ISERROR($V72),"",OFFSET('Smelter Look-up'!$E$4,$V72-4,0))</f>
        <v>CID000456</v>
      </c>
      <c r="G72" s="236" t="str">
        <f ca="1">IF(C72=$X$4,"Enter smelter details", IF(ISERROR($V72),"",OFFSET('Smelter Look-up'!$F$4,$V72-4,0)))</f>
        <v>RMI</v>
      </c>
      <c r="H72" s="237">
        <f ca="1">IF(ISERROR($V72),"",OFFSET('Smelter Look-up'!$G$4,$V72-4,0))</f>
        <v>0</v>
      </c>
      <c r="I72" s="238" t="str">
        <f ca="1">IF(ISERROR($V72),"",OFFSET('Smelter Look-up'!$H$4,$V72-4,0))</f>
        <v>Pompano Beach</v>
      </c>
      <c r="J72" s="238" t="str">
        <f ca="1">IF(ISERROR($V72),"",OFFSET('Smelter Look-up'!$I$4,$V72-4,0))</f>
        <v>Florida</v>
      </c>
      <c r="K72" s="240"/>
      <c r="L72" s="240"/>
      <c r="M72" s="240"/>
      <c r="N72" s="240"/>
      <c r="O72" s="240"/>
      <c r="P72" s="239"/>
      <c r="Q72" s="241"/>
      <c r="R72" s="236" t="str">
        <f ca="1">IF(ISERROR($V72),"",OFFSET('Smelter Look-up'!$C$4,$V72-4,0)&amp;"")</f>
        <v>Exotech Inc.</v>
      </c>
      <c r="S72" s="250" t="str">
        <f t="shared" ca="1" si="3"/>
        <v>US</v>
      </c>
      <c r="T72" s="250" t="str">
        <f ca="1">IF(B72="","",IF(ISERROR(MATCH($J72,SorP!$B$1:$B$6230,0)),"",INDIRECT("'SorP'!$A$"&amp;MATCH($J72,SorP!$B$1:$B$6230,0))))</f>
        <v>US-FL</v>
      </c>
      <c r="U72" s="280"/>
      <c r="V72" s="281">
        <f>IF(C72="",NA(),MATCH($B72&amp;$C72,'Smelter Look-up'!$J:$J,0))</f>
        <v>289</v>
      </c>
      <c r="W72" s="282"/>
      <c r="X72" s="282">
        <f t="shared" ca="1" si="4"/>
        <v>0</v>
      </c>
      <c r="Y72" s="282"/>
      <c r="Z72" s="282"/>
      <c r="AB72" s="284" t="str">
        <f t="shared" si="5"/>
        <v>TantalumExotech Inc.</v>
      </c>
    </row>
    <row r="73" spans="1:28" s="283" customFormat="1" ht="63.75">
      <c r="A73" s="235" t="s">
        <v>852</v>
      </c>
      <c r="B73" s="236" t="s">
        <v>1265</v>
      </c>
      <c r="C73" s="242" t="s">
        <v>52</v>
      </c>
      <c r="D73" s="236"/>
      <c r="E73" s="236" t="str">
        <f ca="1">IF(ISERROR($V73),"",OFFSET('Smelter Look-up'!$D$4,$V73-4,0)&amp;"")</f>
        <v>CHINA</v>
      </c>
      <c r="F73" s="236" t="str">
        <f ca="1">IF(ISERROR($V73),"",OFFSET('Smelter Look-up'!$E$4,$V73-4,0))</f>
        <v>CID000460</v>
      </c>
      <c r="G73" s="236" t="str">
        <f ca="1">IF(C73=$X$4,"Enter smelter details", IF(ISERROR($V73),"",OFFSET('Smelter Look-up'!$F$4,$V73-4,0)))</f>
        <v>RMI</v>
      </c>
      <c r="H73" s="237">
        <f ca="1">IF(ISERROR($V73),"",OFFSET('Smelter Look-up'!$G$4,$V73-4,0))</f>
        <v>0</v>
      </c>
      <c r="I73" s="238" t="str">
        <f ca="1">IF(ISERROR($V73),"",OFFSET('Smelter Look-up'!$H$4,$V73-4,0))</f>
        <v>Jiangmen</v>
      </c>
      <c r="J73" s="238" t="str">
        <f ca="1">IF(ISERROR($V73),"",OFFSET('Smelter Look-up'!$I$4,$V73-4,0))</f>
        <v>Guangdong</v>
      </c>
      <c r="K73" s="240"/>
      <c r="L73" s="240"/>
      <c r="M73" s="240"/>
      <c r="N73" s="240"/>
      <c r="O73" s="240"/>
      <c r="P73" s="239"/>
      <c r="Q73" s="241"/>
      <c r="R73" s="236" t="str">
        <f ca="1">IF(ISERROR($V73),"",OFFSET('Smelter Look-up'!$C$4,$V73-4,0)&amp;"")</f>
        <v>F&amp;X Electro-Materials Ltd.</v>
      </c>
      <c r="S73" s="250" t="str">
        <f t="shared" ca="1" si="3"/>
        <v>CN</v>
      </c>
      <c r="T73" s="250" t="str">
        <f ca="1">IF(B73="","",IF(ISERROR(MATCH($J73,SorP!$B$1:$B$6230,0)),"",INDIRECT("'SorP'!$A$"&amp;MATCH($J73,SorP!$B$1:$B$6230,0))))</f>
        <v>CN-44</v>
      </c>
      <c r="U73" s="280"/>
      <c r="V73" s="281">
        <f>IF(C73="",NA(),MATCH($B73&amp;$C73,'Smelter Look-up'!$J:$J,0))</f>
        <v>291</v>
      </c>
      <c r="W73" s="282"/>
      <c r="X73" s="282">
        <f t="shared" ca="1" si="4"/>
        <v>0</v>
      </c>
      <c r="Y73" s="282"/>
      <c r="Z73" s="282"/>
      <c r="AB73" s="284" t="str">
        <f t="shared" si="5"/>
        <v>TantalumF&amp;X Electro-Materials Ltd.</v>
      </c>
    </row>
    <row r="74" spans="1:28" s="283" customFormat="1" ht="76.5">
      <c r="A74" s="235" t="s">
        <v>1555</v>
      </c>
      <c r="B74" s="236" t="s">
        <v>1265</v>
      </c>
      <c r="C74" s="242" t="s">
        <v>2635</v>
      </c>
      <c r="D74" s="236"/>
      <c r="E74" s="236" t="str">
        <f ca="1">IF(ISERROR($V74),"",OFFSET('Smelter Look-up'!$D$4,$V74-4,0)&amp;"")</f>
        <v>CHINA</v>
      </c>
      <c r="F74" s="236" t="str">
        <f ca="1">IF(ISERROR($V74),"",OFFSET('Smelter Look-up'!$E$4,$V74-4,0))</f>
        <v>CID002505</v>
      </c>
      <c r="G74" s="236" t="str">
        <f ca="1">IF(C74=$X$4,"Enter smelter details", IF(ISERROR($V74),"",OFFSET('Smelter Look-up'!$F$4,$V74-4,0)))</f>
        <v>RMI</v>
      </c>
      <c r="H74" s="237">
        <f ca="1">IF(ISERROR($V74),"",OFFSET('Smelter Look-up'!$G$4,$V74-4,0))</f>
        <v>0</v>
      </c>
      <c r="I74" s="238" t="str">
        <f ca="1">IF(ISERROR($V74),"",OFFSET('Smelter Look-up'!$H$4,$V74-4,0))</f>
        <v>Zhuzhou</v>
      </c>
      <c r="J74" s="238" t="str">
        <f ca="1">IF(ISERROR($V74),"",OFFSET('Smelter Look-up'!$I$4,$V74-4,0))</f>
        <v>Hunan</v>
      </c>
      <c r="K74" s="240"/>
      <c r="L74" s="240"/>
      <c r="M74" s="240"/>
      <c r="N74" s="240"/>
      <c r="O74" s="240"/>
      <c r="P74" s="239"/>
      <c r="Q74" s="241"/>
      <c r="R74" s="236" t="str">
        <f ca="1">IF(ISERROR($V74),"",OFFSET('Smelter Look-up'!$C$4,$V74-4,0)&amp;"")</f>
        <v>FIR Metals &amp; Resource Ltd.</v>
      </c>
      <c r="S74" s="250" t="str">
        <f t="shared" ca="1" si="3"/>
        <v>CN</v>
      </c>
      <c r="T74" s="250" t="str">
        <f ca="1">IF(B74="","",IF(ISERROR(MATCH($J74,SorP!$B$1:$B$6230,0)),"",INDIRECT("'SorP'!$A$"&amp;MATCH($J74,SorP!$B$1:$B$6230,0))))</f>
        <v>CN-43</v>
      </c>
      <c r="U74" s="280"/>
      <c r="V74" s="281">
        <f>IF(C74="",NA(),MATCH($B74&amp;$C74,'Smelter Look-up'!$J:$J,0))</f>
        <v>292</v>
      </c>
      <c r="W74" s="282"/>
      <c r="X74" s="282">
        <f t="shared" ca="1" si="4"/>
        <v>0</v>
      </c>
      <c r="Y74" s="282"/>
      <c r="Z74" s="282"/>
      <c r="AB74" s="284" t="str">
        <f t="shared" si="5"/>
        <v>TantalumFIR Metals &amp; Resource Ltd.</v>
      </c>
    </row>
    <row r="75" spans="1:28" s="283" customFormat="1" ht="76.5">
      <c r="A75" s="235" t="s">
        <v>1580</v>
      </c>
      <c r="B75" s="236" t="s">
        <v>1265</v>
      </c>
      <c r="C75" s="242" t="s">
        <v>1579</v>
      </c>
      <c r="D75" s="236"/>
      <c r="E75" s="236" t="str">
        <f ca="1">IF(ISERROR($V75),"",OFFSET('Smelter Look-up'!$D$4,$V75-4,0)&amp;"")</f>
        <v>JAPAN</v>
      </c>
      <c r="F75" s="236" t="str">
        <f ca="1">IF(ISERROR($V75),"",OFFSET('Smelter Look-up'!$E$4,$V75-4,0))</f>
        <v>CID002558</v>
      </c>
      <c r="G75" s="236" t="str">
        <f ca="1">IF(C75=$X$4,"Enter smelter details", IF(ISERROR($V75),"",OFFSET('Smelter Look-up'!$F$4,$V75-4,0)))</f>
        <v>RMI</v>
      </c>
      <c r="H75" s="237">
        <f ca="1">IF(ISERROR($V75),"",OFFSET('Smelter Look-up'!$G$4,$V75-4,0))</f>
        <v>0</v>
      </c>
      <c r="I75" s="238" t="str">
        <f ca="1">IF(ISERROR($V75),"",OFFSET('Smelter Look-up'!$H$4,$V75-4,0))</f>
        <v>Aizuwakamatsu</v>
      </c>
      <c r="J75" s="238" t="str">
        <f ca="1">IF(ISERROR($V75),"",OFFSET('Smelter Look-up'!$I$4,$V75-4,0))</f>
        <v>Fukushima</v>
      </c>
      <c r="K75" s="240"/>
      <c r="L75" s="240"/>
      <c r="M75" s="240"/>
      <c r="N75" s="240"/>
      <c r="O75" s="240"/>
      <c r="P75" s="239"/>
      <c r="Q75" s="241"/>
      <c r="R75" s="236" t="str">
        <f ca="1">IF(ISERROR($V75),"",OFFSET('Smelter Look-up'!$C$4,$V75-4,0)&amp;"")</f>
        <v>Global Advanced Metals Aizu</v>
      </c>
      <c r="S75" s="250" t="str">
        <f t="shared" ca="1" si="3"/>
        <v>JP</v>
      </c>
      <c r="T75" s="250" t="str">
        <f ca="1">IF(B75="","",IF(ISERROR(MATCH($J75,SorP!$B$1:$B$6230,0)),"",INDIRECT("'SorP'!$A$"&amp;MATCH($J75,SorP!$B$1:$B$6230,0))))</f>
        <v>JP-07</v>
      </c>
      <c r="U75" s="280"/>
      <c r="V75" s="281">
        <f>IF(C75="",NA(),MATCH($B75&amp;$C75,'Smelter Look-up'!$J:$J,0))</f>
        <v>293</v>
      </c>
      <c r="W75" s="282"/>
      <c r="X75" s="282">
        <f t="shared" ca="1" si="4"/>
        <v>0</v>
      </c>
      <c r="Y75" s="282"/>
      <c r="Z75" s="282"/>
      <c r="AB75" s="284" t="str">
        <f t="shared" si="5"/>
        <v>TantalumGlobal Advanced Metals Aizu</v>
      </c>
    </row>
    <row r="76" spans="1:28" s="283" customFormat="1" ht="89.25">
      <c r="A76" s="235" t="s">
        <v>1582</v>
      </c>
      <c r="B76" s="236" t="s">
        <v>1265</v>
      </c>
      <c r="C76" s="242" t="s">
        <v>1581</v>
      </c>
      <c r="D76" s="236"/>
      <c r="E76" s="236" t="str">
        <f ca="1">IF(ISERROR($V76),"",OFFSET('Smelter Look-up'!$D$4,$V76-4,0)&amp;"")</f>
        <v>UNITED STATES OF AMERICA</v>
      </c>
      <c r="F76" s="236" t="str">
        <f ca="1">IF(ISERROR($V76),"",OFFSET('Smelter Look-up'!$E$4,$V76-4,0))</f>
        <v>CID002557</v>
      </c>
      <c r="G76" s="236" t="str">
        <f ca="1">IF(C76=$X$4,"Enter smelter details", IF(ISERROR($V76),"",OFFSET('Smelter Look-up'!$F$4,$V76-4,0)))</f>
        <v>RMI</v>
      </c>
      <c r="H76" s="237">
        <f ca="1">IF(ISERROR($V76),"",OFFSET('Smelter Look-up'!$G$4,$V76-4,0))</f>
        <v>0</v>
      </c>
      <c r="I76" s="238" t="str">
        <f ca="1">IF(ISERROR($V76),"",OFFSET('Smelter Look-up'!$H$4,$V76-4,0))</f>
        <v>Boyertown</v>
      </c>
      <c r="J76" s="238" t="str">
        <f ca="1">IF(ISERROR($V76),"",OFFSET('Smelter Look-up'!$I$4,$V76-4,0))</f>
        <v>Pennsylvania</v>
      </c>
      <c r="K76" s="240"/>
      <c r="L76" s="240"/>
      <c r="M76" s="240"/>
      <c r="N76" s="240"/>
      <c r="O76" s="240"/>
      <c r="P76" s="239"/>
      <c r="Q76" s="241"/>
      <c r="R76" s="236" t="str">
        <f ca="1">IF(ISERROR($V76),"",OFFSET('Smelter Look-up'!$C$4,$V76-4,0)&amp;"")</f>
        <v>Global Advanced Metals Boyertown</v>
      </c>
      <c r="S76" s="250" t="str">
        <f t="shared" ca="1" si="3"/>
        <v>US</v>
      </c>
      <c r="T76" s="250" t="str">
        <f ca="1">IF(B76="","",IF(ISERROR(MATCH($J76,SorP!$B$1:$B$6230,0)),"",INDIRECT("'SorP'!$A$"&amp;MATCH($J76,SorP!$B$1:$B$6230,0))))</f>
        <v>US-PA</v>
      </c>
      <c r="U76" s="280"/>
      <c r="V76" s="281">
        <f>IF(C76="",NA(),MATCH($B76&amp;$C76,'Smelter Look-up'!$J:$J,0))</f>
        <v>294</v>
      </c>
      <c r="W76" s="282"/>
      <c r="X76" s="282">
        <f t="shared" ca="1" si="4"/>
        <v>0</v>
      </c>
      <c r="Y76" s="282"/>
      <c r="Z76" s="282"/>
      <c r="AB76" s="284" t="str">
        <f t="shared" si="5"/>
        <v>TantalumGlobal Advanced Metals Boyertown</v>
      </c>
    </row>
    <row r="77" spans="1:28" s="283" customFormat="1" ht="102">
      <c r="A77" s="235" t="s">
        <v>854</v>
      </c>
      <c r="B77" s="236" t="s">
        <v>1265</v>
      </c>
      <c r="C77" s="242" t="s">
        <v>853</v>
      </c>
      <c r="D77" s="236"/>
      <c r="E77" s="236" t="str">
        <f ca="1">IF(ISERROR($V77),"",OFFSET('Smelter Look-up'!$D$4,$V77-4,0)&amp;"")</f>
        <v>CHINA</v>
      </c>
      <c r="F77" s="236" t="str">
        <f ca="1">IF(ISERROR($V77),"",OFFSET('Smelter Look-up'!$E$4,$V77-4,0))</f>
        <v>CID000616</v>
      </c>
      <c r="G77" s="236" t="str">
        <f ca="1">IF(C77=$X$4,"Enter smelter details", IF(ISERROR($V77),"",OFFSET('Smelter Look-up'!$F$4,$V77-4,0)))</f>
        <v>RMI</v>
      </c>
      <c r="H77" s="237">
        <f ca="1">IF(ISERROR($V77),"",OFFSET('Smelter Look-up'!$G$4,$V77-4,0))</f>
        <v>0</v>
      </c>
      <c r="I77" s="238" t="str">
        <f ca="1">IF(ISERROR($V77),"",OFFSET('Smelter Look-up'!$H$4,$V77-4,0))</f>
        <v>Yingde</v>
      </c>
      <c r="J77" s="238" t="str">
        <f ca="1">IF(ISERROR($V77),"",OFFSET('Smelter Look-up'!$I$4,$V77-4,0))</f>
        <v>Guangdong</v>
      </c>
      <c r="K77" s="240"/>
      <c r="L77" s="240"/>
      <c r="M77" s="240"/>
      <c r="N77" s="240"/>
      <c r="O77" s="240"/>
      <c r="P77" s="239"/>
      <c r="Q77" s="241"/>
      <c r="R77" s="236" t="str">
        <f ca="1">IF(ISERROR($V77),"",OFFSET('Smelter Look-up'!$C$4,$V77-4,0)&amp;"")</f>
        <v>Guangdong Zhiyuan New Material Co., Ltd.</v>
      </c>
      <c r="S77" s="250" t="str">
        <f t="shared" ca="1" si="3"/>
        <v>CN</v>
      </c>
      <c r="T77" s="250" t="str">
        <f ca="1">IF(B77="","",IF(ISERROR(MATCH($J77,SorP!$B$1:$B$6230,0)),"",INDIRECT("'SorP'!$A$"&amp;MATCH($J77,SorP!$B$1:$B$6230,0))))</f>
        <v>CN-44</v>
      </c>
      <c r="U77" s="280"/>
      <c r="V77" s="281">
        <f>IF(C77="",NA(),MATCH($B77&amp;$C77,'Smelter Look-up'!$J:$J,0))</f>
        <v>296</v>
      </c>
      <c r="W77" s="282"/>
      <c r="X77" s="282">
        <f t="shared" ca="1" si="4"/>
        <v>0</v>
      </c>
      <c r="Y77" s="282"/>
      <c r="Z77" s="282"/>
      <c r="AB77" s="284" t="str">
        <f t="shared" si="5"/>
        <v>TantalumGuangdong Zhiyuan New Material Co., Ltd.</v>
      </c>
    </row>
    <row r="78" spans="1:28" s="283" customFormat="1" ht="63.75">
      <c r="A78" s="235" t="s">
        <v>1584</v>
      </c>
      <c r="B78" s="236" t="s">
        <v>1265</v>
      </c>
      <c r="C78" s="242" t="s">
        <v>1583</v>
      </c>
      <c r="D78" s="236"/>
      <c r="E78" s="236" t="str">
        <f ca="1">IF(ISERROR($V78),"",OFFSET('Smelter Look-up'!$D$4,$V78-4,0)&amp;"")</f>
        <v>THAILAND</v>
      </c>
      <c r="F78" s="236" t="str">
        <f ca="1">IF(ISERROR($V78),"",OFFSET('Smelter Look-up'!$E$4,$V78-4,0))</f>
        <v>CID002544</v>
      </c>
      <c r="G78" s="236" t="str">
        <f ca="1">IF(C78=$X$4,"Enter smelter details", IF(ISERROR($V78),"",OFFSET('Smelter Look-up'!$F$4,$V78-4,0)))</f>
        <v>RMI</v>
      </c>
      <c r="H78" s="237">
        <f ca="1">IF(ISERROR($V78),"",OFFSET('Smelter Look-up'!$G$4,$V78-4,0))</f>
        <v>0</v>
      </c>
      <c r="I78" s="238" t="str">
        <f ca="1">IF(ISERROR($V78),"",OFFSET('Smelter Look-up'!$H$4,$V78-4,0))</f>
        <v>Map Ta Phut</v>
      </c>
      <c r="J78" s="238" t="str">
        <f ca="1">IF(ISERROR($V78),"",OFFSET('Smelter Look-up'!$I$4,$V78-4,0))</f>
        <v>Rayong</v>
      </c>
      <c r="K78" s="240"/>
      <c r="L78" s="240"/>
      <c r="M78" s="240"/>
      <c r="N78" s="240"/>
      <c r="O78" s="240"/>
      <c r="P78" s="239"/>
      <c r="Q78" s="241"/>
      <c r="R78" s="236" t="str">
        <f ca="1">IF(ISERROR($V78),"",OFFSET('Smelter Look-up'!$C$4,$V78-4,0)&amp;"")</f>
        <v>H.C. Starck Co., Ltd.</v>
      </c>
      <c r="S78" s="250" t="str">
        <f t="shared" ca="1" si="3"/>
        <v>TH</v>
      </c>
      <c r="T78" s="250" t="str">
        <f ca="1">IF(B78="","",IF(ISERROR(MATCH($J78,SorP!$B$1:$B$6230,0)),"",INDIRECT("'SorP'!$A$"&amp;MATCH($J78,SorP!$B$1:$B$6230,0))))</f>
        <v>TH-21</v>
      </c>
      <c r="U78" s="280"/>
      <c r="V78" s="281">
        <f>IF(C78="",NA(),MATCH($B78&amp;$C78,'Smelter Look-up'!$J:$J,0))</f>
        <v>297</v>
      </c>
      <c r="W78" s="282"/>
      <c r="X78" s="282">
        <f t="shared" ca="1" si="4"/>
        <v>0</v>
      </c>
      <c r="Y78" s="282"/>
      <c r="Z78" s="282"/>
      <c r="AB78" s="284" t="str">
        <f t="shared" si="5"/>
        <v>TantalumH.C. Starck Co., Ltd.</v>
      </c>
    </row>
    <row r="79" spans="1:28" s="283" customFormat="1" ht="63.75">
      <c r="A79" s="235" t="s">
        <v>1587</v>
      </c>
      <c r="B79" s="236" t="s">
        <v>1265</v>
      </c>
      <c r="C79" s="242" t="s">
        <v>1586</v>
      </c>
      <c r="D79" s="236"/>
      <c r="E79" s="236" t="str">
        <f ca="1">IF(ISERROR($V79),"",OFFSET('Smelter Look-up'!$D$4,$V79-4,0)&amp;"")</f>
        <v>GERMANY</v>
      </c>
      <c r="F79" s="236" t="str">
        <f ca="1">IF(ISERROR($V79),"",OFFSET('Smelter Look-up'!$E$4,$V79-4,0))</f>
        <v>CID002547</v>
      </c>
      <c r="G79" s="236" t="str">
        <f ca="1">IF(C79=$X$4,"Enter smelter details", IF(ISERROR($V79),"",OFFSET('Smelter Look-up'!$F$4,$V79-4,0)))</f>
        <v>RMI</v>
      </c>
      <c r="H79" s="237">
        <f ca="1">IF(ISERROR($V79),"",OFFSET('Smelter Look-up'!$G$4,$V79-4,0))</f>
        <v>0</v>
      </c>
      <c r="I79" s="238" t="str">
        <f ca="1">IF(ISERROR($V79),"",OFFSET('Smelter Look-up'!$H$4,$V79-4,0))</f>
        <v>Hermsdorf</v>
      </c>
      <c r="J79" s="238" t="str">
        <f ca="1">IF(ISERROR($V79),"",OFFSET('Smelter Look-up'!$I$4,$V79-4,0))</f>
        <v>Thüringen</v>
      </c>
      <c r="K79" s="240"/>
      <c r="L79" s="240"/>
      <c r="M79" s="240"/>
      <c r="N79" s="240"/>
      <c r="O79" s="240"/>
      <c r="P79" s="239"/>
      <c r="Q79" s="241"/>
      <c r="R79" s="236" t="str">
        <f ca="1">IF(ISERROR($V79),"",OFFSET('Smelter Look-up'!$C$4,$V79-4,0)&amp;"")</f>
        <v>H.C. Starck Hermsdorf GmbH</v>
      </c>
      <c r="S79" s="250" t="str">
        <f t="shared" ca="1" si="3"/>
        <v>DE</v>
      </c>
      <c r="T79" s="250" t="str">
        <f ca="1">IF(B79="","",IF(ISERROR(MATCH($J79,SorP!$B$1:$B$6230,0)),"",INDIRECT("'SorP'!$A$"&amp;MATCH($J79,SorP!$B$1:$B$6230,0))))</f>
        <v>DE-TH</v>
      </c>
      <c r="U79" s="280"/>
      <c r="V79" s="281">
        <f>IF(C79="",NA(),MATCH($B79&amp;$C79,'Smelter Look-up'!$J:$J,0))</f>
        <v>298</v>
      </c>
      <c r="W79" s="282"/>
      <c r="X79" s="282">
        <f t="shared" ca="1" si="4"/>
        <v>0</v>
      </c>
      <c r="Y79" s="282"/>
      <c r="Z79" s="282"/>
      <c r="AB79" s="284" t="str">
        <f t="shared" si="5"/>
        <v>TantalumH.C. Starck Hermsdorf GmbH</v>
      </c>
    </row>
    <row r="80" spans="1:28" s="283" customFormat="1" ht="51">
      <c r="A80" s="235" t="s">
        <v>1589</v>
      </c>
      <c r="B80" s="236" t="s">
        <v>1265</v>
      </c>
      <c r="C80" s="242" t="s">
        <v>1588</v>
      </c>
      <c r="D80" s="236"/>
      <c r="E80" s="236" t="str">
        <f ca="1">IF(ISERROR($V80),"",OFFSET('Smelter Look-up'!$D$4,$V80-4,0)&amp;"")</f>
        <v>UNITED STATES OF AMERICA</v>
      </c>
      <c r="F80" s="236" t="str">
        <f ca="1">IF(ISERROR($V80),"",OFFSET('Smelter Look-up'!$E$4,$V80-4,0))</f>
        <v>CID002548</v>
      </c>
      <c r="G80" s="236" t="str">
        <f ca="1">IF(C80=$X$4,"Enter smelter details", IF(ISERROR($V80),"",OFFSET('Smelter Look-up'!$F$4,$V80-4,0)))</f>
        <v>RMI</v>
      </c>
      <c r="H80" s="237">
        <f ca="1">IF(ISERROR($V80),"",OFFSET('Smelter Look-up'!$G$4,$V80-4,0))</f>
        <v>0</v>
      </c>
      <c r="I80" s="238" t="str">
        <f ca="1">IF(ISERROR($V80),"",OFFSET('Smelter Look-up'!$H$4,$V80-4,0))</f>
        <v>Newton</v>
      </c>
      <c r="J80" s="238" t="str">
        <f ca="1">IF(ISERROR($V80),"",OFFSET('Smelter Look-up'!$I$4,$V80-4,0))</f>
        <v>Massachusetts</v>
      </c>
      <c r="K80" s="240"/>
      <c r="L80" s="240"/>
      <c r="M80" s="240"/>
      <c r="N80" s="240"/>
      <c r="O80" s="240"/>
      <c r="P80" s="239"/>
      <c r="Q80" s="241"/>
      <c r="R80" s="236" t="str">
        <f ca="1">IF(ISERROR($V80),"",OFFSET('Smelter Look-up'!$C$4,$V80-4,0)&amp;"")</f>
        <v>H.C. Starck Inc.</v>
      </c>
      <c r="S80" s="250" t="str">
        <f t="shared" ca="1" si="3"/>
        <v>US</v>
      </c>
      <c r="T80" s="250" t="str">
        <f ca="1">IF(B80="","",IF(ISERROR(MATCH($J80,SorP!$B$1:$B$6230,0)),"",INDIRECT("'SorP'!$A$"&amp;MATCH($J80,SorP!$B$1:$B$6230,0))))</f>
        <v>US-MA</v>
      </c>
      <c r="U80" s="280"/>
      <c r="V80" s="281">
        <f>IF(C80="",NA(),MATCH($B80&amp;$C80,'Smelter Look-up'!$J:$J,0))</f>
        <v>299</v>
      </c>
      <c r="W80" s="282"/>
      <c r="X80" s="282">
        <f t="shared" ca="1" si="4"/>
        <v>0</v>
      </c>
      <c r="Y80" s="282"/>
      <c r="Z80" s="282"/>
      <c r="AB80" s="284" t="str">
        <f t="shared" si="5"/>
        <v>TantalumH.C. Starck Inc.</v>
      </c>
    </row>
    <row r="81" spans="1:28" s="283" customFormat="1" ht="51">
      <c r="A81" s="235" t="s">
        <v>1591</v>
      </c>
      <c r="B81" s="236" t="s">
        <v>1265</v>
      </c>
      <c r="C81" s="242" t="s">
        <v>1590</v>
      </c>
      <c r="D81" s="236"/>
      <c r="E81" s="236" t="str">
        <f ca="1">IF(ISERROR($V81),"",OFFSET('Smelter Look-up'!$D$4,$V81-4,0)&amp;"")</f>
        <v>JAPAN</v>
      </c>
      <c r="F81" s="236" t="str">
        <f ca="1">IF(ISERROR($V81),"",OFFSET('Smelter Look-up'!$E$4,$V81-4,0))</f>
        <v>CID002549</v>
      </c>
      <c r="G81" s="236" t="str">
        <f ca="1">IF(C81=$X$4,"Enter smelter details", IF(ISERROR($V81),"",OFFSET('Smelter Look-up'!$F$4,$V81-4,0)))</f>
        <v>RMI</v>
      </c>
      <c r="H81" s="237">
        <f ca="1">IF(ISERROR($V81),"",OFFSET('Smelter Look-up'!$G$4,$V81-4,0))</f>
        <v>0</v>
      </c>
      <c r="I81" s="238" t="str">
        <f ca="1">IF(ISERROR($V81),"",OFFSET('Smelter Look-up'!$H$4,$V81-4,0))</f>
        <v>Mito</v>
      </c>
      <c r="J81" s="238" t="str">
        <f ca="1">IF(ISERROR($V81),"",OFFSET('Smelter Look-up'!$I$4,$V81-4,0))</f>
        <v>Ibaraki</v>
      </c>
      <c r="K81" s="240"/>
      <c r="L81" s="240"/>
      <c r="M81" s="240"/>
      <c r="N81" s="240"/>
      <c r="O81" s="240"/>
      <c r="P81" s="239"/>
      <c r="Q81" s="241"/>
      <c r="R81" s="236" t="str">
        <f ca="1">IF(ISERROR($V81),"",OFFSET('Smelter Look-up'!$C$4,$V81-4,0)&amp;"")</f>
        <v>H.C. Starck Ltd.</v>
      </c>
      <c r="S81" s="250" t="str">
        <f t="shared" ca="1" si="3"/>
        <v>JP</v>
      </c>
      <c r="T81" s="250" t="str">
        <f ca="1">IF(B81="","",IF(ISERROR(MATCH($J81,SorP!$B$1:$B$6230,0)),"",INDIRECT("'SorP'!$A$"&amp;MATCH($J81,SorP!$B$1:$B$6230,0))))</f>
        <v>JP-08</v>
      </c>
      <c r="U81" s="280"/>
      <c r="V81" s="281">
        <f>IF(C81="",NA(),MATCH($B81&amp;$C81,'Smelter Look-up'!$J:$J,0))</f>
        <v>300</v>
      </c>
      <c r="W81" s="282"/>
      <c r="X81" s="282">
        <f t="shared" ca="1" si="4"/>
        <v>0</v>
      </c>
      <c r="Y81" s="282"/>
      <c r="Z81" s="282"/>
      <c r="AB81" s="284" t="str">
        <f t="shared" si="5"/>
        <v>TantalumH.C. Starck Ltd.</v>
      </c>
    </row>
    <row r="82" spans="1:28" s="283" customFormat="1" ht="76.5">
      <c r="A82" s="235" t="s">
        <v>1592</v>
      </c>
      <c r="B82" s="236" t="s">
        <v>1265</v>
      </c>
      <c r="C82" s="242" t="s">
        <v>3020</v>
      </c>
      <c r="D82" s="236"/>
      <c r="E82" s="236" t="str">
        <f ca="1">IF(ISERROR($V82),"",OFFSET('Smelter Look-up'!$D$4,$V82-4,0)&amp;"")</f>
        <v>GERMANY</v>
      </c>
      <c r="F82" s="236" t="str">
        <f ca="1">IF(ISERROR($V82),"",OFFSET('Smelter Look-up'!$E$4,$V82-4,0))</f>
        <v>CID002550</v>
      </c>
      <c r="G82" s="236" t="str">
        <f ca="1">IF(C82=$X$4,"Enter smelter details", IF(ISERROR($V82),"",OFFSET('Smelter Look-up'!$F$4,$V82-4,0)))</f>
        <v>RMI</v>
      </c>
      <c r="H82" s="237">
        <f ca="1">IF(ISERROR($V82),"",OFFSET('Smelter Look-up'!$G$4,$V82-4,0))</f>
        <v>0</v>
      </c>
      <c r="I82" s="238" t="str">
        <f ca="1">IF(ISERROR($V82),"",OFFSET('Smelter Look-up'!$H$4,$V82-4,0))</f>
        <v>Laufenburg</v>
      </c>
      <c r="J82" s="238" t="str">
        <f ca="1">IF(ISERROR($V82),"",OFFSET('Smelter Look-up'!$I$4,$V82-4,0))</f>
        <v>Baden-Württemberg</v>
      </c>
      <c r="K82" s="240"/>
      <c r="L82" s="240"/>
      <c r="M82" s="240"/>
      <c r="N82" s="240"/>
      <c r="O82" s="240"/>
      <c r="P82" s="239"/>
      <c r="Q82" s="241"/>
      <c r="R82" s="236" t="str">
        <f ca="1">IF(ISERROR($V82),"",OFFSET('Smelter Look-up'!$C$4,$V82-4,0)&amp;"")</f>
        <v>H.C. Starck Smelting GmbH &amp; Co. KG</v>
      </c>
      <c r="S82" s="250" t="str">
        <f t="shared" ca="1" si="3"/>
        <v>DE</v>
      </c>
      <c r="T82" s="250" t="str">
        <f ca="1">IF(B82="","",IF(ISERROR(MATCH($J82,SorP!$B$1:$B$6230,0)),"",INDIRECT("'SorP'!$A$"&amp;MATCH($J82,SorP!$B$1:$B$6230,0))))</f>
        <v>DE-BW</v>
      </c>
      <c r="U82" s="280"/>
      <c r="V82" s="281">
        <f>IF(C82="",NA(),MATCH($B82&amp;$C82,'Smelter Look-up'!$J:$J,0))</f>
        <v>301</v>
      </c>
      <c r="W82" s="282"/>
      <c r="X82" s="282">
        <f t="shared" ca="1" si="4"/>
        <v>0</v>
      </c>
      <c r="Y82" s="282"/>
      <c r="Z82" s="282"/>
      <c r="AB82" s="284" t="str">
        <f t="shared" si="5"/>
        <v>TantalumH.C. Starck Smelting GmbH &amp; Co. KG</v>
      </c>
    </row>
    <row r="83" spans="1:28" s="283" customFormat="1" ht="114.75">
      <c r="A83" s="235" t="s">
        <v>464</v>
      </c>
      <c r="B83" s="236" t="s">
        <v>1265</v>
      </c>
      <c r="C83" s="242" t="s">
        <v>4</v>
      </c>
      <c r="D83" s="236"/>
      <c r="E83" s="236" t="str">
        <f ca="1">IF(ISERROR($V83),"",OFFSET('Smelter Look-up'!$D$4,$V83-4,0)&amp;"")</f>
        <v>CHINA</v>
      </c>
      <c r="F83" s="236" t="str">
        <f ca="1">IF(ISERROR($V83),"",OFFSET('Smelter Look-up'!$E$4,$V83-4,0))</f>
        <v>CID002492</v>
      </c>
      <c r="G83" s="236" t="str">
        <f ca="1">IF(C83=$X$4,"Enter smelter details", IF(ISERROR($V83),"",OFFSET('Smelter Look-up'!$F$4,$V83-4,0)))</f>
        <v>RMI</v>
      </c>
      <c r="H83" s="237">
        <f ca="1">IF(ISERROR($V83),"",OFFSET('Smelter Look-up'!$G$4,$V83-4,0))</f>
        <v>0</v>
      </c>
      <c r="I83" s="238" t="str">
        <f ca="1">IF(ISERROR($V83),"",OFFSET('Smelter Look-up'!$H$4,$V83-4,0))</f>
        <v>Hengyang</v>
      </c>
      <c r="J83" s="238" t="str">
        <f ca="1">IF(ISERROR($V83),"",OFFSET('Smelter Look-up'!$I$4,$V83-4,0))</f>
        <v>Hunan</v>
      </c>
      <c r="K83" s="240"/>
      <c r="L83" s="240"/>
      <c r="M83" s="240"/>
      <c r="N83" s="240"/>
      <c r="O83" s="240"/>
      <c r="P83" s="239"/>
      <c r="Q83" s="241"/>
      <c r="R83" s="236" t="str">
        <f ca="1">IF(ISERROR($V83),"",OFFSET('Smelter Look-up'!$C$4,$V83-4,0)&amp;"")</f>
        <v>Hengyang King Xing Lifeng New Materials Co., Ltd.</v>
      </c>
      <c r="S83" s="250" t="str">
        <f t="shared" ca="1" si="3"/>
        <v>CN</v>
      </c>
      <c r="T83" s="250" t="str">
        <f ca="1">IF(B83="","",IF(ISERROR(MATCH($J83,SorP!$B$1:$B$6230,0)),"",INDIRECT("'SorP'!$A$"&amp;MATCH($J83,SorP!$B$1:$B$6230,0))))</f>
        <v>CN-43</v>
      </c>
      <c r="U83" s="280"/>
      <c r="V83" s="281">
        <f>IF(C83="",NA(),MATCH($B83&amp;$C83,'Smelter Look-up'!$J:$J,0))</f>
        <v>303</v>
      </c>
      <c r="W83" s="282"/>
      <c r="X83" s="282">
        <f t="shared" ca="1" si="4"/>
        <v>0</v>
      </c>
      <c r="Y83" s="282"/>
      <c r="Z83" s="282"/>
      <c r="AB83" s="284" t="str">
        <f t="shared" si="5"/>
        <v>TantalumHengyang King Xing Lifeng New Materials Co., Ltd.</v>
      </c>
    </row>
    <row r="84" spans="1:28" s="283" customFormat="1" ht="76.5">
      <c r="A84" s="235" t="s">
        <v>2779</v>
      </c>
      <c r="B84" s="236" t="s">
        <v>1265</v>
      </c>
      <c r="C84" s="242" t="s">
        <v>2778</v>
      </c>
      <c r="D84" s="236"/>
      <c r="E84" s="236" t="str">
        <f ca="1">IF(ISERROR($V84),"",OFFSET('Smelter Look-up'!$D$4,$V84-4,0)&amp;"")</f>
        <v>CHINA</v>
      </c>
      <c r="F84" s="236" t="str">
        <f ca="1">IF(ISERROR($V84),"",OFFSET('Smelter Look-up'!$E$4,$V84-4,0))</f>
        <v>CID002842</v>
      </c>
      <c r="G84" s="236" t="str">
        <f ca="1">IF(C84=$X$4,"Enter smelter details", IF(ISERROR($V84),"",OFFSET('Smelter Look-up'!$F$4,$V84-4,0)))</f>
        <v>RMI</v>
      </c>
      <c r="H84" s="237">
        <f ca="1">IF(ISERROR($V84),"",OFFSET('Smelter Look-up'!$G$4,$V84-4,0))</f>
        <v>0</v>
      </c>
      <c r="I84" s="238" t="str">
        <f ca="1">IF(ISERROR($V84),"",OFFSET('Smelter Look-up'!$H$4,$V84-4,0))</f>
        <v>Yichun</v>
      </c>
      <c r="J84" s="238" t="str">
        <f ca="1">IF(ISERROR($V84),"",OFFSET('Smelter Look-up'!$I$4,$V84-4,0))</f>
        <v>Jiangxi</v>
      </c>
      <c r="K84" s="240"/>
      <c r="L84" s="240"/>
      <c r="M84" s="240"/>
      <c r="N84" s="240"/>
      <c r="O84" s="240"/>
      <c r="P84" s="239"/>
      <c r="Q84" s="241"/>
      <c r="R84" s="236" t="str">
        <f ca="1">IF(ISERROR($V84),"",OFFSET('Smelter Look-up'!$C$4,$V84-4,0)&amp;"")</f>
        <v>Jiangxi Tuohong New Raw Material</v>
      </c>
      <c r="S84" s="250" t="str">
        <f t="shared" ca="1" si="3"/>
        <v>CN</v>
      </c>
      <c r="T84" s="250" t="str">
        <f ca="1">IF(B84="","",IF(ISERROR(MATCH($J84,SorP!$B$1:$B$6230,0)),"",INDIRECT("'SorP'!$A$"&amp;MATCH($J84,SorP!$B$1:$B$6230,0))))</f>
        <v>CN-36</v>
      </c>
      <c r="U84" s="280"/>
      <c r="V84" s="281">
        <f>IF(C84="",NA(),MATCH($B84&amp;$C84,'Smelter Look-up'!$J:$J,0))</f>
        <v>305</v>
      </c>
      <c r="W84" s="282"/>
      <c r="X84" s="282">
        <f t="shared" ca="1" si="4"/>
        <v>0</v>
      </c>
      <c r="Y84" s="282"/>
      <c r="Z84" s="282"/>
      <c r="AB84" s="284" t="str">
        <f t="shared" si="5"/>
        <v>TantalumJiangxi Tuohong New Raw Material</v>
      </c>
    </row>
    <row r="85" spans="1:28" s="283" customFormat="1" ht="89.25">
      <c r="A85" s="235" t="s">
        <v>14310</v>
      </c>
      <c r="B85" s="236" t="s">
        <v>1265</v>
      </c>
      <c r="C85" s="242" t="s">
        <v>14309</v>
      </c>
      <c r="D85" s="236"/>
      <c r="E85" s="236" t="str">
        <f ca="1">IF(ISERROR($V85),"",OFFSET('Smelter Look-up'!$D$4,$V85-4,0)&amp;"")</f>
        <v>CHINA</v>
      </c>
      <c r="F85" s="236" t="str">
        <f ca="1">IF(ISERROR($V85),"",OFFSET('Smelter Look-up'!$E$4,$V85-4,0))</f>
        <v>CID003191</v>
      </c>
      <c r="G85" s="236" t="str">
        <f ca="1">IF(C85=$X$4,"Enter smelter details", IF(ISERROR($V85),"",OFFSET('Smelter Look-up'!$F$4,$V85-4,0)))</f>
        <v>RMI</v>
      </c>
      <c r="H85" s="237">
        <f ca="1">IF(ISERROR($V85),"",OFFSET('Smelter Look-up'!$G$4,$V85-4,0))</f>
        <v>0</v>
      </c>
      <c r="I85" s="238" t="str">
        <f ca="1">IF(ISERROR($V85),"",OFFSET('Smelter Look-up'!$H$4,$V85-4,0))</f>
        <v>Jiujiang</v>
      </c>
      <c r="J85" s="238" t="str">
        <f ca="1">IF(ISERROR($V85),"",OFFSET('Smelter Look-up'!$I$4,$V85-4,0))</f>
        <v>Jiangxi</v>
      </c>
      <c r="K85" s="240"/>
      <c r="L85" s="240"/>
      <c r="M85" s="240"/>
      <c r="N85" s="240"/>
      <c r="O85" s="240"/>
      <c r="P85" s="239"/>
      <c r="Q85" s="241"/>
      <c r="R85" s="236" t="str">
        <f ca="1">IF(ISERROR($V85),"",OFFSET('Smelter Look-up'!$C$4,$V85-4,0)&amp;"")</f>
        <v>Jiujiang Janny New Material Co., Ltd.</v>
      </c>
      <c r="S85" s="250" t="str">
        <f t="shared" ca="1" si="3"/>
        <v>CN</v>
      </c>
      <c r="T85" s="250" t="str">
        <f ca="1">IF(B85="","",IF(ISERROR(MATCH($J85,SorP!$B$1:$B$6230,0)),"",INDIRECT("'SorP'!$A$"&amp;MATCH($J85,SorP!$B$1:$B$6230,0))))</f>
        <v>CN-36</v>
      </c>
      <c r="U85" s="280"/>
      <c r="V85" s="281">
        <f>IF(C85="",NA(),MATCH($B85&amp;$C85,'Smelter Look-up'!$J:$J,0))</f>
        <v>306</v>
      </c>
      <c r="W85" s="282"/>
      <c r="X85" s="282">
        <f t="shared" ca="1" si="4"/>
        <v>0</v>
      </c>
      <c r="Y85" s="282"/>
      <c r="Z85" s="282"/>
      <c r="AB85" s="284" t="str">
        <f t="shared" si="5"/>
        <v>TantalumJiujiang Janny New Material Co., Ltd.</v>
      </c>
    </row>
    <row r="86" spans="1:28" s="283" customFormat="1" ht="76.5">
      <c r="A86" s="235" t="s">
        <v>856</v>
      </c>
      <c r="B86" s="236" t="s">
        <v>1265</v>
      </c>
      <c r="C86" s="242" t="s">
        <v>53</v>
      </c>
      <c r="D86" s="236"/>
      <c r="E86" s="236" t="str">
        <f ca="1">IF(ISERROR($V86),"",OFFSET('Smelter Look-up'!$D$4,$V86-4,0)&amp;"")</f>
        <v>CHINA</v>
      </c>
      <c r="F86" s="236" t="str">
        <f ca="1">IF(ISERROR($V86),"",OFFSET('Smelter Look-up'!$E$4,$V86-4,0))</f>
        <v>CID000917</v>
      </c>
      <c r="G86" s="236" t="str">
        <f ca="1">IF(C86=$X$4,"Enter smelter details", IF(ISERROR($V86),"",OFFSET('Smelter Look-up'!$F$4,$V86-4,0)))</f>
        <v>RMI</v>
      </c>
      <c r="H86" s="237">
        <f ca="1">IF(ISERROR($V86),"",OFFSET('Smelter Look-up'!$G$4,$V86-4,0))</f>
        <v>0</v>
      </c>
      <c r="I86" s="238" t="str">
        <f ca="1">IF(ISERROR($V86),"",OFFSET('Smelter Look-up'!$H$4,$V86-4,0))</f>
        <v>Jiujiang</v>
      </c>
      <c r="J86" s="238" t="str">
        <f ca="1">IF(ISERROR($V86),"",OFFSET('Smelter Look-up'!$I$4,$V86-4,0))</f>
        <v>Jiangxi</v>
      </c>
      <c r="K86" s="240"/>
      <c r="L86" s="240"/>
      <c r="M86" s="240"/>
      <c r="N86" s="240"/>
      <c r="O86" s="240"/>
      <c r="P86" s="239"/>
      <c r="Q86" s="241"/>
      <c r="R86" s="236" t="str">
        <f ca="1">IF(ISERROR($V86),"",OFFSET('Smelter Look-up'!$C$4,$V86-4,0)&amp;"")</f>
        <v>Jiujiang Tanbre Co., Ltd.</v>
      </c>
      <c r="S86" s="250" t="str">
        <f t="shared" ca="1" si="3"/>
        <v>CN</v>
      </c>
      <c r="T86" s="250" t="str">
        <f ca="1">IF(B86="","",IF(ISERROR(MATCH($J86,SorP!$B$1:$B$6230,0)),"",INDIRECT("'SorP'!$A$"&amp;MATCH($J86,SorP!$B$1:$B$6230,0))))</f>
        <v>CN-36</v>
      </c>
      <c r="U86" s="280"/>
      <c r="V86" s="281">
        <f>IF(C86="",NA(),MATCH($B86&amp;$C86,'Smelter Look-up'!$J:$J,0))</f>
        <v>309</v>
      </c>
      <c r="W86" s="282"/>
      <c r="X86" s="282">
        <f t="shared" ca="1" si="4"/>
        <v>0</v>
      </c>
      <c r="Y86" s="282"/>
      <c r="Z86" s="282"/>
      <c r="AB86" s="284" t="str">
        <f t="shared" si="5"/>
        <v>TantalumJiujiang Tanbre Co., Ltd.</v>
      </c>
    </row>
    <row r="87" spans="1:28" s="283" customFormat="1" ht="51">
      <c r="A87" s="235" t="s">
        <v>1594</v>
      </c>
      <c r="B87" s="236" t="s">
        <v>1265</v>
      </c>
      <c r="C87" s="242" t="s">
        <v>1593</v>
      </c>
      <c r="D87" s="236"/>
      <c r="E87" s="236" t="str">
        <f ca="1">IF(ISERROR($V87),"",OFFSET('Smelter Look-up'!$D$4,$V87-4,0)&amp;"")</f>
        <v>MEXICO</v>
      </c>
      <c r="F87" s="236" t="str">
        <f ca="1">IF(ISERROR($V87),"",OFFSET('Smelter Look-up'!$E$4,$V87-4,0))</f>
        <v>CID002539</v>
      </c>
      <c r="G87" s="236" t="str">
        <f ca="1">IF(C87=$X$4,"Enter smelter details", IF(ISERROR($V87),"",OFFSET('Smelter Look-up'!$F$4,$V87-4,0)))</f>
        <v>RMI</v>
      </c>
      <c r="H87" s="237">
        <f ca="1">IF(ISERROR($V87),"",OFFSET('Smelter Look-up'!$G$4,$V87-4,0))</f>
        <v>0</v>
      </c>
      <c r="I87" s="238" t="str">
        <f ca="1">IF(ISERROR($V87),"",OFFSET('Smelter Look-up'!$H$4,$V87-4,0))</f>
        <v>Matamoros</v>
      </c>
      <c r="J87" s="238" t="str">
        <f ca="1">IF(ISERROR($V87),"",OFFSET('Smelter Look-up'!$I$4,$V87-4,0))</f>
        <v>Tamaulipas</v>
      </c>
      <c r="K87" s="240"/>
      <c r="L87" s="240"/>
      <c r="M87" s="240"/>
      <c r="N87" s="240"/>
      <c r="O87" s="240"/>
      <c r="P87" s="239"/>
      <c r="Q87" s="241"/>
      <c r="R87" s="236" t="str">
        <f ca="1">IF(ISERROR($V87),"",OFFSET('Smelter Look-up'!$C$4,$V87-4,0)&amp;"")</f>
        <v>KEMET Blue Metals</v>
      </c>
      <c r="S87" s="250" t="str">
        <f t="shared" ca="1" si="3"/>
        <v>MX</v>
      </c>
      <c r="T87" s="250" t="str">
        <f ca="1">IF(B87="","",IF(ISERROR(MATCH($J87,SorP!$B$1:$B$6230,0)),"",INDIRECT("'SorP'!$A$"&amp;MATCH($J87,SorP!$B$1:$B$6230,0))))</f>
        <v>MX-TAM</v>
      </c>
      <c r="U87" s="280"/>
      <c r="V87" s="281">
        <f>IF(C87="",NA(),MATCH($B87&amp;$C87,'Smelter Look-up'!$J:$J,0))</f>
        <v>311</v>
      </c>
      <c r="W87" s="282"/>
      <c r="X87" s="282">
        <f t="shared" ca="1" si="4"/>
        <v>0</v>
      </c>
      <c r="Y87" s="282"/>
      <c r="Z87" s="282"/>
      <c r="AB87" s="284" t="str">
        <f t="shared" si="5"/>
        <v>TantalumKEMET Blue Metals</v>
      </c>
    </row>
    <row r="88" spans="1:28" s="283" customFormat="1" ht="51">
      <c r="A88" s="235" t="s">
        <v>1605</v>
      </c>
      <c r="B88" s="236" t="s">
        <v>1265</v>
      </c>
      <c r="C88" s="242" t="s">
        <v>1604</v>
      </c>
      <c r="D88" s="236"/>
      <c r="E88" s="236" t="str">
        <f ca="1">IF(ISERROR($V88),"",OFFSET('Smelter Look-up'!$D$4,$V88-4,0)&amp;"")</f>
        <v>UNITED STATES OF AMERICA</v>
      </c>
      <c r="F88" s="236" t="str">
        <f ca="1">IF(ISERROR($V88),"",OFFSET('Smelter Look-up'!$E$4,$V88-4,0))</f>
        <v>CID002568</v>
      </c>
      <c r="G88" s="236" t="str">
        <f ca="1">IF(C88=$X$4,"Enter smelter details", IF(ISERROR($V88),"",OFFSET('Smelter Look-up'!$F$4,$V88-4,0)))</f>
        <v>RMI</v>
      </c>
      <c r="H88" s="237">
        <f ca="1">IF(ISERROR($V88),"",OFFSET('Smelter Look-up'!$G$4,$V88-4,0))</f>
        <v>0</v>
      </c>
      <c r="I88" s="238" t="str">
        <f ca="1">IF(ISERROR($V88),"",OFFSET('Smelter Look-up'!$H$4,$V88-4,0))</f>
        <v>Mound House</v>
      </c>
      <c r="J88" s="238" t="str">
        <f ca="1">IF(ISERROR($V88),"",OFFSET('Smelter Look-up'!$I$4,$V88-4,0))</f>
        <v>Nevada</v>
      </c>
      <c r="K88" s="240"/>
      <c r="L88" s="240"/>
      <c r="M88" s="240"/>
      <c r="N88" s="240"/>
      <c r="O88" s="240"/>
      <c r="P88" s="239"/>
      <c r="Q88" s="241"/>
      <c r="R88" s="236" t="str">
        <f ca="1">IF(ISERROR($V88),"",OFFSET('Smelter Look-up'!$C$4,$V88-4,0)&amp;"")</f>
        <v>KEMET Blue Powder</v>
      </c>
      <c r="S88" s="250" t="str">
        <f t="shared" ca="1" si="3"/>
        <v>US</v>
      </c>
      <c r="T88" s="250" t="str">
        <f ca="1">IF(B88="","",IF(ISERROR(MATCH($J88,SorP!$B$1:$B$6230,0)),"",INDIRECT("'SorP'!$A$"&amp;MATCH($J88,SorP!$B$1:$B$6230,0))))</f>
        <v>US-NV</v>
      </c>
      <c r="U88" s="280"/>
      <c r="V88" s="281">
        <f>IF(C88="",NA(),MATCH($B88&amp;$C88,'Smelter Look-up'!$J:$J,0))</f>
        <v>312</v>
      </c>
      <c r="W88" s="282"/>
      <c r="X88" s="282">
        <f t="shared" ca="1" si="4"/>
        <v>0</v>
      </c>
      <c r="Y88" s="282"/>
      <c r="Z88" s="282"/>
      <c r="AB88" s="284" t="str">
        <f t="shared" si="5"/>
        <v>TantalumKEMET Blue Powder</v>
      </c>
    </row>
    <row r="89" spans="1:28" s="283" customFormat="1" ht="51">
      <c r="A89" s="235" t="s">
        <v>857</v>
      </c>
      <c r="B89" s="236" t="s">
        <v>1265</v>
      </c>
      <c r="C89" s="242" t="s">
        <v>54</v>
      </c>
      <c r="D89" s="236"/>
      <c r="E89" s="236" t="str">
        <f ca="1">IF(ISERROR($V89),"",OFFSET('Smelter Look-up'!$D$4,$V89-4,0)&amp;"")</f>
        <v>BRAZIL</v>
      </c>
      <c r="F89" s="236" t="str">
        <f ca="1">IF(ISERROR($V89),"",OFFSET('Smelter Look-up'!$E$4,$V89-4,0))</f>
        <v>CID001076</v>
      </c>
      <c r="G89" s="236" t="str">
        <f ca="1">IF(C89=$X$4,"Enter smelter details", IF(ISERROR($V89),"",OFFSET('Smelter Look-up'!$F$4,$V89-4,0)))</f>
        <v>RMI</v>
      </c>
      <c r="H89" s="237">
        <f ca="1">IF(ISERROR($V89),"",OFFSET('Smelter Look-up'!$G$4,$V89-4,0))</f>
        <v>0</v>
      </c>
      <c r="I89" s="238" t="str">
        <f ca="1">IF(ISERROR($V89),"",OFFSET('Smelter Look-up'!$H$4,$V89-4,0))</f>
        <v>São João del Rei</v>
      </c>
      <c r="J89" s="238" t="str">
        <f ca="1">IF(ISERROR($V89),"",OFFSET('Smelter Look-up'!$I$4,$V89-4,0))</f>
        <v>Minas Gerais</v>
      </c>
      <c r="K89" s="240"/>
      <c r="L89" s="240"/>
      <c r="M89" s="240"/>
      <c r="N89" s="240"/>
      <c r="O89" s="240"/>
      <c r="P89" s="239"/>
      <c r="Q89" s="241"/>
      <c r="R89" s="236" t="str">
        <f ca="1">IF(ISERROR($V89),"",OFFSET('Smelter Look-up'!$C$4,$V89-4,0)&amp;"")</f>
        <v>LSM Brasil S.A.</v>
      </c>
      <c r="S89" s="250" t="str">
        <f t="shared" ca="1" si="3"/>
        <v>BR</v>
      </c>
      <c r="T89" s="250" t="str">
        <f ca="1">IF(B89="","",IF(ISERROR(MATCH($J89,SorP!$B$1:$B$6230,0)),"",INDIRECT("'SorP'!$A$"&amp;MATCH($J89,SorP!$B$1:$B$6230,0))))</f>
        <v>BR-MG</v>
      </c>
      <c r="U89" s="280"/>
      <c r="V89" s="281">
        <f>IF(C89="",NA(),MATCH($B89&amp;$C89,'Smelter Look-up'!$J:$J,0))</f>
        <v>313</v>
      </c>
      <c r="W89" s="282"/>
      <c r="X89" s="282">
        <f t="shared" ca="1" si="4"/>
        <v>0</v>
      </c>
      <c r="Y89" s="282"/>
      <c r="Z89" s="282"/>
      <c r="AB89" s="284" t="str">
        <f t="shared" si="5"/>
        <v>TantalumLSM Brasil S.A.</v>
      </c>
    </row>
    <row r="90" spans="1:28" s="283" customFormat="1" ht="63.75">
      <c r="A90" s="235" t="s">
        <v>859</v>
      </c>
      <c r="B90" s="236" t="s">
        <v>1265</v>
      </c>
      <c r="C90" s="242" t="s">
        <v>13597</v>
      </c>
      <c r="D90" s="236"/>
      <c r="E90" s="236" t="str">
        <f ca="1">IF(ISERROR($V90),"",OFFSET('Smelter Look-up'!$D$4,$V90-4,0)&amp;"")</f>
        <v>BRAZIL</v>
      </c>
      <c r="F90" s="236" t="str">
        <f ca="1">IF(ISERROR($V90),"",OFFSET('Smelter Look-up'!$E$4,$V90-4,0))</f>
        <v>CID001175</v>
      </c>
      <c r="G90" s="236" t="str">
        <f ca="1">IF(C90=$X$4,"Enter smelter details", IF(ISERROR($V90),"",OFFSET('Smelter Look-up'!$F$4,$V90-4,0)))</f>
        <v>RMI</v>
      </c>
      <c r="H90" s="237">
        <f ca="1">IF(ISERROR($V90),"",OFFSET('Smelter Look-up'!$G$4,$V90-4,0))</f>
        <v>0</v>
      </c>
      <c r="I90" s="238" t="str">
        <f ca="1">IF(ISERROR($V90),"",OFFSET('Smelter Look-up'!$H$4,$V90-4,0))</f>
        <v>Presidente Figueiredo</v>
      </c>
      <c r="J90" s="238" t="str">
        <f ca="1">IF(ISERROR($V90),"",OFFSET('Smelter Look-up'!$I$4,$V90-4,0))</f>
        <v>Amazonas</v>
      </c>
      <c r="K90" s="240"/>
      <c r="L90" s="240"/>
      <c r="M90" s="240"/>
      <c r="N90" s="240"/>
      <c r="O90" s="240"/>
      <c r="P90" s="239"/>
      <c r="Q90" s="241"/>
      <c r="R90" s="236" t="str">
        <f ca="1">IF(ISERROR($V90),"",OFFSET('Smelter Look-up'!$C$4,$V90-4,0)&amp;"")</f>
        <v>Mineracao Taboca S.A.</v>
      </c>
      <c r="S90" s="250" t="str">
        <f t="shared" ca="1" si="3"/>
        <v>BR</v>
      </c>
      <c r="T90" s="250" t="str">
        <f ca="1">IF(B90="","",IF(ISERROR(MATCH($J90,SorP!$B$1:$B$6230,0)),"",INDIRECT("'SorP'!$A$"&amp;MATCH($J90,SorP!$B$1:$B$6230,0))))</f>
        <v>BR-AM</v>
      </c>
      <c r="U90" s="280"/>
      <c r="V90" s="281">
        <f>IF(C90="",NA(),MATCH($B90&amp;$C90,'Smelter Look-up'!$J:$J,0))</f>
        <v>316</v>
      </c>
      <c r="W90" s="282"/>
      <c r="X90" s="282">
        <f t="shared" ca="1" si="4"/>
        <v>0</v>
      </c>
      <c r="Y90" s="282"/>
      <c r="Z90" s="282"/>
      <c r="AB90" s="284" t="str">
        <f t="shared" si="5"/>
        <v>TantalumMineracao Taboca S.A.</v>
      </c>
    </row>
    <row r="91" spans="1:28" s="283" customFormat="1" ht="102">
      <c r="A91" s="235" t="s">
        <v>862</v>
      </c>
      <c r="B91" s="236" t="s">
        <v>1265</v>
      </c>
      <c r="C91" s="242" t="s">
        <v>1159</v>
      </c>
      <c r="D91" s="236"/>
      <c r="E91" s="236" t="str">
        <f ca="1">IF(ISERROR($V91),"",OFFSET('Smelter Look-up'!$D$4,$V91-4,0)&amp;"")</f>
        <v>CHINA</v>
      </c>
      <c r="F91" s="236" t="str">
        <f ca="1">IF(ISERROR($V91),"",OFFSET('Smelter Look-up'!$E$4,$V91-4,0))</f>
        <v>CID001277</v>
      </c>
      <c r="G91" s="236" t="str">
        <f ca="1">IF(C91=$X$4,"Enter smelter details", IF(ISERROR($V91),"",OFFSET('Smelter Look-up'!$F$4,$V91-4,0)))</f>
        <v>RMI</v>
      </c>
      <c r="H91" s="237">
        <f ca="1">IF(ISERROR($V91),"",OFFSET('Smelter Look-up'!$G$4,$V91-4,0))</f>
        <v>0</v>
      </c>
      <c r="I91" s="238" t="str">
        <f ca="1">IF(ISERROR($V91),"",OFFSET('Smelter Look-up'!$H$4,$V91-4,0))</f>
        <v>Shizuishan City</v>
      </c>
      <c r="J91" s="238" t="str">
        <f ca="1">IF(ISERROR($V91),"",OFFSET('Smelter Look-up'!$I$4,$V91-4,0))</f>
        <v>Ningxia</v>
      </c>
      <c r="K91" s="240"/>
      <c r="L91" s="240"/>
      <c r="M91" s="240"/>
      <c r="N91" s="240"/>
      <c r="O91" s="240"/>
      <c r="P91" s="239"/>
      <c r="Q91" s="241"/>
      <c r="R91" s="236" t="str">
        <f ca="1">IF(ISERROR($V91),"",OFFSET('Smelter Look-up'!$C$4,$V91-4,0)&amp;"")</f>
        <v>Ningxia Orient Tantalum Industry Co., Ltd.</v>
      </c>
      <c r="S91" s="250" t="str">
        <f t="shared" ca="1" si="3"/>
        <v>CN</v>
      </c>
      <c r="T91" s="250" t="str">
        <f ca="1">IF(B91="","",IF(ISERROR(MATCH($J91,SorP!$B$1:$B$6230,0)),"",INDIRECT("'SorP'!$A$"&amp;MATCH($J91,SorP!$B$1:$B$6230,0))))</f>
        <v>CN-64</v>
      </c>
      <c r="U91" s="280"/>
      <c r="V91" s="281">
        <f>IF(C91="",NA(),MATCH($B91&amp;$C91,'Smelter Look-up'!$J:$J,0))</f>
        <v>323</v>
      </c>
      <c r="W91" s="282"/>
      <c r="X91" s="282">
        <f t="shared" ca="1" si="4"/>
        <v>0</v>
      </c>
      <c r="Y91" s="282"/>
      <c r="Z91" s="282"/>
      <c r="AB91" s="284" t="str">
        <f t="shared" si="5"/>
        <v>TantalumNingxia Orient Tantalum Industry Co., Ltd.</v>
      </c>
    </row>
    <row r="92" spans="1:28" s="283" customFormat="1" ht="51">
      <c r="A92" s="235" t="s">
        <v>3021</v>
      </c>
      <c r="B92" s="236" t="s">
        <v>1265</v>
      </c>
      <c r="C92" s="242" t="s">
        <v>3058</v>
      </c>
      <c r="D92" s="236"/>
      <c r="E92" s="236" t="str">
        <f ca="1">IF(ISERROR($V92),"",OFFSET('Smelter Look-up'!$D$4,$V92-4,0)&amp;"")</f>
        <v>MACEDONIA, THE FORMER YUGOSLAV REPUBLIC OF</v>
      </c>
      <c r="F92" s="236" t="str">
        <f ca="1">IF(ISERROR($V92),"",OFFSET('Smelter Look-up'!$E$4,$V92-4,0))</f>
        <v>CID002847</v>
      </c>
      <c r="G92" s="236" t="str">
        <f ca="1">IF(C92=$X$4,"Enter smelter details", IF(ISERROR($V92),"",OFFSET('Smelter Look-up'!$F$4,$V92-4,0)))</f>
        <v>RMI</v>
      </c>
      <c r="H92" s="237">
        <f ca="1">IF(ISERROR($V92),"",OFFSET('Smelter Look-up'!$G$4,$V92-4,0))</f>
        <v>0</v>
      </c>
      <c r="I92" s="238" t="str">
        <f ca="1">IF(ISERROR($V92),"",OFFSET('Smelter Look-up'!$H$4,$V92-4,0))</f>
        <v>Skopje</v>
      </c>
      <c r="J92" s="238" t="str">
        <f ca="1">IF(ISERROR($V92),"",OFFSET('Smelter Look-up'!$I$4,$V92-4,0))</f>
        <v>Skopje</v>
      </c>
      <c r="K92" s="240"/>
      <c r="L92" s="240"/>
      <c r="M92" s="240"/>
      <c r="N92" s="240"/>
      <c r="O92" s="240"/>
      <c r="P92" s="239"/>
      <c r="Q92" s="241"/>
      <c r="R92" s="236" t="str">
        <f ca="1">IF(ISERROR($V92),"",OFFSET('Smelter Look-up'!$C$4,$V92-4,0)&amp;"")</f>
        <v>Power Resources Ltd.</v>
      </c>
      <c r="S92" s="250" t="str">
        <f t="shared" ca="1" si="3"/>
        <v>MK</v>
      </c>
      <c r="T92" s="250" t="str">
        <f ca="1">IF(B92="","",IF(ISERROR(MATCH($J92,SorP!$B$1:$B$6230,0)),"",INDIRECT("'SorP'!$A$"&amp;MATCH($J92,SorP!$B$1:$B$6230,0))))</f>
        <v>MK-85</v>
      </c>
      <c r="U92" s="280"/>
      <c r="V92" s="281">
        <f>IF(C92="",NA(),MATCH($B92&amp;$C92,'Smelter Look-up'!$J:$J,0))</f>
        <v>325</v>
      </c>
      <c r="W92" s="282"/>
      <c r="X92" s="282">
        <f t="shared" ca="1" si="4"/>
        <v>0</v>
      </c>
      <c r="Y92" s="282"/>
      <c r="Z92" s="282"/>
      <c r="AB92" s="284" t="str">
        <f t="shared" si="5"/>
        <v>TantalumPower Resources Ltd.</v>
      </c>
    </row>
    <row r="93" spans="1:28" s="283" customFormat="1" ht="38.25">
      <c r="A93" s="235" t="s">
        <v>863</v>
      </c>
      <c r="B93" s="236" t="s">
        <v>1265</v>
      </c>
      <c r="C93" s="242" t="s">
        <v>942</v>
      </c>
      <c r="D93" s="236"/>
      <c r="E93" s="236" t="str">
        <f ca="1">IF(ISERROR($V93),"",OFFSET('Smelter Look-up'!$D$4,$V93-4,0)&amp;"")</f>
        <v>UNITED STATES OF AMERICA</v>
      </c>
      <c r="F93" s="236" t="str">
        <f ca="1">IF(ISERROR($V93),"",OFFSET('Smelter Look-up'!$E$4,$V93-4,0))</f>
        <v>CID001508</v>
      </c>
      <c r="G93" s="236" t="str">
        <f ca="1">IF(C93=$X$4,"Enter smelter details", IF(ISERROR($V93),"",OFFSET('Smelter Look-up'!$F$4,$V93-4,0)))</f>
        <v>RMI</v>
      </c>
      <c r="H93" s="237">
        <f ca="1">IF(ISERROR($V93),"",OFFSET('Smelter Look-up'!$G$4,$V93-4,0))</f>
        <v>0</v>
      </c>
      <c r="I93" s="238" t="str">
        <f ca="1">IF(ISERROR($V93),"",OFFSET('Smelter Look-up'!$H$4,$V93-4,0))</f>
        <v>Fremont</v>
      </c>
      <c r="J93" s="238" t="str">
        <f ca="1">IF(ISERROR($V93),"",OFFSET('Smelter Look-up'!$I$4,$V93-4,0))</f>
        <v>California</v>
      </c>
      <c r="K93" s="240"/>
      <c r="L93" s="240"/>
      <c r="M93" s="240"/>
      <c r="N93" s="240"/>
      <c r="O93" s="240"/>
      <c r="P93" s="239"/>
      <c r="Q93" s="241"/>
      <c r="R93" s="236" t="str">
        <f ca="1">IF(ISERROR($V93),"",OFFSET('Smelter Look-up'!$C$4,$V93-4,0)&amp;"")</f>
        <v>QuantumClean</v>
      </c>
      <c r="S93" s="250" t="str">
        <f t="shared" ca="1" si="3"/>
        <v>US</v>
      </c>
      <c r="T93" s="250" t="str">
        <f ca="1">IF(B93="","",IF(ISERROR(MATCH($J93,SorP!$B$1:$B$6230,0)),"",INDIRECT("'SorP'!$A$"&amp;MATCH($J93,SorP!$B$1:$B$6230,0))))</f>
        <v>US-CA</v>
      </c>
      <c r="U93" s="280"/>
      <c r="V93" s="281">
        <f>IF(C93="",NA(),MATCH($B93&amp;$C93,'Smelter Look-up'!$J:$J,0))</f>
        <v>326</v>
      </c>
      <c r="W93" s="282"/>
      <c r="X93" s="282">
        <f t="shared" ca="1" si="4"/>
        <v>0</v>
      </c>
      <c r="Y93" s="282"/>
      <c r="Z93" s="282"/>
      <c r="AB93" s="284" t="str">
        <f t="shared" si="5"/>
        <v>TantalumQuantumClean</v>
      </c>
    </row>
    <row r="94" spans="1:28" s="283" customFormat="1" ht="191.25">
      <c r="A94" s="235" t="s">
        <v>864</v>
      </c>
      <c r="B94" s="236" t="s">
        <v>1265</v>
      </c>
      <c r="C94" s="242" t="s">
        <v>14312</v>
      </c>
      <c r="D94" s="236"/>
      <c r="E94" s="236" t="str">
        <f ca="1">IF(ISERROR($V94),"",OFFSET('Smelter Look-up'!$D$4,$V94-4,0)&amp;"")</f>
        <v>CHINA</v>
      </c>
      <c r="F94" s="236" t="str">
        <f ca="1">IF(ISERROR($V94),"",OFFSET('Smelter Look-up'!$E$4,$V94-4,0))</f>
        <v>CID001522</v>
      </c>
      <c r="G94" s="236" t="str">
        <f ca="1">IF(C94=$X$4,"Enter smelter details", IF(ISERROR($V94),"",OFFSET('Smelter Look-up'!$F$4,$V94-4,0)))</f>
        <v>RMI</v>
      </c>
      <c r="H94" s="237">
        <f ca="1">IF(ISERROR($V94),"",OFFSET('Smelter Look-up'!$G$4,$V94-4,0))</f>
        <v>0</v>
      </c>
      <c r="I94" s="238" t="str">
        <f ca="1">IF(ISERROR($V94),"",OFFSET('Smelter Look-up'!$H$4,$V94-4,0))</f>
        <v>Zhuzhou</v>
      </c>
      <c r="J94" s="238" t="str">
        <f ca="1">IF(ISERROR($V94),"",OFFSET('Smelter Look-up'!$I$4,$V94-4,0))</f>
        <v>Hunan</v>
      </c>
      <c r="K94" s="240"/>
      <c r="L94" s="240"/>
      <c r="M94" s="240"/>
      <c r="N94" s="240"/>
      <c r="O94" s="240"/>
      <c r="P94" s="239"/>
      <c r="Q94" s="241"/>
      <c r="R94" s="236" t="str">
        <f ca="1">IF(ISERROR($V94),"",OFFSET('Smelter Look-up'!$C$4,$V94-4,0)&amp;"")</f>
        <v>RFH Tantalum Smeltery Co., Ltd./Yanling Jincheng Tantalum &amp; Niobium Co., Ltd.</v>
      </c>
      <c r="S94" s="250" t="str">
        <f t="shared" ca="1" si="3"/>
        <v>CN</v>
      </c>
      <c r="T94" s="250" t="str">
        <f ca="1">IF(B94="","",IF(ISERROR(MATCH($J94,SorP!$B$1:$B$6230,0)),"",INDIRECT("'SorP'!$A$"&amp;MATCH($J94,SorP!$B$1:$B$6230,0))))</f>
        <v>CN-43</v>
      </c>
      <c r="U94" s="280"/>
      <c r="V94" s="281">
        <f>IF(C94="",NA(),MATCH($B94&amp;$C94,'Smelter Look-up'!$J:$J,0))</f>
        <v>331</v>
      </c>
      <c r="W94" s="282"/>
      <c r="X94" s="282">
        <f t="shared" ca="1" si="4"/>
        <v>0</v>
      </c>
      <c r="Y94" s="282"/>
      <c r="Z94" s="282"/>
      <c r="AB94" s="284" t="str">
        <f t="shared" si="5"/>
        <v>TantalumRFH Tantalum Smeltery Co., Ltd./Yanling Jincheng Tantalum &amp; Niobium Co., Ltd.</v>
      </c>
    </row>
    <row r="95" spans="1:28" s="283" customFormat="1" ht="63.75">
      <c r="A95" s="235" t="s">
        <v>866</v>
      </c>
      <c r="B95" s="236" t="s">
        <v>1265</v>
      </c>
      <c r="C95" s="242" t="s">
        <v>3168</v>
      </c>
      <c r="D95" s="236"/>
      <c r="E95" s="236" t="str">
        <f ca="1">IF(ISERROR($V95),"",OFFSET('Smelter Look-up'!$D$4,$V95-4,0)&amp;"")</f>
        <v>JAPAN</v>
      </c>
      <c r="F95" s="236" t="str">
        <f ca="1">IF(ISERROR($V95),"",OFFSET('Smelter Look-up'!$E$4,$V95-4,0))</f>
        <v>CID001869</v>
      </c>
      <c r="G95" s="236" t="str">
        <f ca="1">IF(C95=$X$4,"Enter smelter details", IF(ISERROR($V95),"",OFFSET('Smelter Look-up'!$F$4,$V95-4,0)))</f>
        <v>RMI</v>
      </c>
      <c r="H95" s="237">
        <f ca="1">IF(ISERROR($V95),"",OFFSET('Smelter Look-up'!$G$4,$V95-4,0))</f>
        <v>0</v>
      </c>
      <c r="I95" s="238" t="str">
        <f ca="1">IF(ISERROR($V95),"",OFFSET('Smelter Look-up'!$H$4,$V95-4,0))</f>
        <v>Harima</v>
      </c>
      <c r="J95" s="238" t="str">
        <f ca="1">IF(ISERROR($V95),"",OFFSET('Smelter Look-up'!$I$4,$V95-4,0))</f>
        <v>Hyogo</v>
      </c>
      <c r="K95" s="240"/>
      <c r="L95" s="240"/>
      <c r="M95" s="240"/>
      <c r="N95" s="240"/>
      <c r="O95" s="240"/>
      <c r="P95" s="239"/>
      <c r="Q95" s="241"/>
      <c r="R95" s="236" t="str">
        <f ca="1">IF(ISERROR($V95),"",OFFSET('Smelter Look-up'!$C$4,$V95-4,0)&amp;"")</f>
        <v>Taki Chemical Co., Ltd.</v>
      </c>
      <c r="S95" s="250" t="str">
        <f t="shared" ca="1" si="3"/>
        <v>JP</v>
      </c>
      <c r="T95" s="250" t="str">
        <f ca="1">IF(B95="","",IF(ISERROR(MATCH($J95,SorP!$B$1:$B$6230,0)),"",INDIRECT("'SorP'!$A$"&amp;MATCH($J95,SorP!$B$1:$B$6230,0))))</f>
        <v>JP-28</v>
      </c>
      <c r="U95" s="280"/>
      <c r="V95" s="281">
        <f>IF(C95="",NA(),MATCH($B95&amp;$C95,'Smelter Look-up'!$J:$J,0))</f>
        <v>336</v>
      </c>
      <c r="W95" s="282"/>
      <c r="X95" s="282">
        <f t="shared" ca="1" si="4"/>
        <v>0</v>
      </c>
      <c r="Y95" s="282"/>
      <c r="Z95" s="282"/>
      <c r="AB95" s="284" t="str">
        <f t="shared" si="5"/>
        <v>TantalumTaki Chemical Co., Ltd.</v>
      </c>
    </row>
    <row r="96" spans="1:28" s="283" customFormat="1" ht="127.5">
      <c r="A96" s="235" t="s">
        <v>1558</v>
      </c>
      <c r="B96" s="236" t="s">
        <v>1265</v>
      </c>
      <c r="C96" s="242" t="s">
        <v>2637</v>
      </c>
      <c r="D96" s="236"/>
      <c r="E96" s="236" t="str">
        <f ca="1">IF(ISERROR($V96),"",OFFSET('Smelter Look-up'!$D$4,$V96-4,0)&amp;"")</f>
        <v>CHINA</v>
      </c>
      <c r="F96" s="236" t="str">
        <f ca="1">IF(ISERROR($V96),"",OFFSET('Smelter Look-up'!$E$4,$V96-4,0))</f>
        <v>CID002508</v>
      </c>
      <c r="G96" s="236" t="str">
        <f ca="1">IF(C96=$X$4,"Enter smelter details", IF(ISERROR($V96),"",OFFSET('Smelter Look-up'!$F$4,$V96-4,0)))</f>
        <v>RMI</v>
      </c>
      <c r="H96" s="237">
        <f ca="1">IF(ISERROR($V96),"",OFFSET('Smelter Look-up'!$G$4,$V96-4,0))</f>
        <v>0</v>
      </c>
      <c r="I96" s="238" t="str">
        <f ca="1">IF(ISERROR($V96),"",OFFSET('Smelter Look-up'!$H$4,$V96-4,0))</f>
        <v>YunFu City</v>
      </c>
      <c r="J96" s="238" t="str">
        <f ca="1">IF(ISERROR($V96),"",OFFSET('Smelter Look-up'!$I$4,$V96-4,0))</f>
        <v>Guangdong</v>
      </c>
      <c r="K96" s="240"/>
      <c r="L96" s="240"/>
      <c r="M96" s="240"/>
      <c r="N96" s="240"/>
      <c r="O96" s="240"/>
      <c r="P96" s="239"/>
      <c r="Q96" s="241"/>
      <c r="R96" s="236" t="str">
        <f ca="1">IF(ISERROR($V96),"",OFFSET('Smelter Look-up'!$C$4,$V96-4,0)&amp;"")</f>
        <v>XinXing HaoRong Electronic Material Co., Ltd.</v>
      </c>
      <c r="S96" s="250" t="str">
        <f t="shared" ca="1" si="3"/>
        <v>CN</v>
      </c>
      <c r="T96" s="250" t="str">
        <f ca="1">IF(B96="","",IF(ISERROR(MATCH($J96,SorP!$B$1:$B$6230,0)),"",INDIRECT("'SorP'!$A$"&amp;MATCH($J96,SorP!$B$1:$B$6230,0))))</f>
        <v>CN-44</v>
      </c>
      <c r="U96" s="280"/>
      <c r="V96" s="281">
        <f>IF(C96="",NA(),MATCH($B96&amp;$C96,'Smelter Look-up'!$J:$J,0))</f>
        <v>341</v>
      </c>
      <c r="W96" s="282"/>
      <c r="X96" s="282">
        <f t="shared" ca="1" si="4"/>
        <v>0</v>
      </c>
      <c r="Y96" s="282"/>
      <c r="Z96" s="282"/>
      <c r="AB96" s="284" t="str">
        <f t="shared" si="5"/>
        <v>TantalumXinXing HaoRong Electronic Material Co., Ltd.</v>
      </c>
    </row>
    <row r="97" spans="1:28" s="283" customFormat="1" ht="25.5">
      <c r="A97" s="235" t="s">
        <v>871</v>
      </c>
      <c r="B97" s="236" t="s">
        <v>1264</v>
      </c>
      <c r="C97" s="242" t="s">
        <v>56</v>
      </c>
      <c r="D97" s="236"/>
      <c r="E97" s="236" t="str">
        <f ca="1">IF(ISERROR($V97),"",OFFSET('Smelter Look-up'!$D$4,$V97-4,0)&amp;"")</f>
        <v>UNITED STATES OF AMERICA</v>
      </c>
      <c r="F97" s="236" t="str">
        <f ca="1">IF(ISERROR($V97),"",OFFSET('Smelter Look-up'!$E$4,$V97-4,0))</f>
        <v>CID000292</v>
      </c>
      <c r="G97" s="236" t="str">
        <f ca="1">IF(C97=$X$4,"Enter smelter details", IF(ISERROR($V97),"",OFFSET('Smelter Look-up'!$F$4,$V97-4,0)))</f>
        <v>RMI</v>
      </c>
      <c r="H97" s="237">
        <f ca="1">IF(ISERROR($V97),"",OFFSET('Smelter Look-up'!$G$4,$V97-4,0))</f>
        <v>0</v>
      </c>
      <c r="I97" s="238" t="str">
        <f ca="1">IF(ISERROR($V97),"",OFFSET('Smelter Look-up'!$H$4,$V97-4,0))</f>
        <v>Altoona</v>
      </c>
      <c r="J97" s="238" t="str">
        <f ca="1">IF(ISERROR($V97),"",OFFSET('Smelter Look-up'!$I$4,$V97-4,0))</f>
        <v>Pennsylvania</v>
      </c>
      <c r="K97" s="240"/>
      <c r="L97" s="240"/>
      <c r="M97" s="240"/>
      <c r="N97" s="240"/>
      <c r="O97" s="240"/>
      <c r="P97" s="239"/>
      <c r="Q97" s="241"/>
      <c r="R97" s="236" t="str">
        <f ca="1">IF(ISERROR($V97),"",OFFSET('Smelter Look-up'!$C$4,$V97-4,0)&amp;"")</f>
        <v>Alpha</v>
      </c>
      <c r="S97" s="250" t="str">
        <f t="shared" ca="1" si="3"/>
        <v>US</v>
      </c>
      <c r="T97" s="250" t="str">
        <f ca="1">IF(B97="","",IF(ISERROR(MATCH($J97,SorP!$B$1:$B$6230,0)),"",INDIRECT("'SorP'!$A$"&amp;MATCH($J97,SorP!$B$1:$B$6230,0))))</f>
        <v>US-PA</v>
      </c>
      <c r="U97" s="280"/>
      <c r="V97" s="281">
        <f>IF(C97="",NA(),MATCH($B97&amp;$C97,'Smelter Look-up'!$J:$J,0))</f>
        <v>349</v>
      </c>
      <c r="W97" s="282"/>
      <c r="X97" s="282">
        <f t="shared" ca="1" si="4"/>
        <v>0</v>
      </c>
      <c r="Y97" s="282"/>
      <c r="Z97" s="282"/>
      <c r="AB97" s="284" t="str">
        <f t="shared" si="5"/>
        <v>TinAlpha</v>
      </c>
    </row>
    <row r="98" spans="1:28" s="283" customFormat="1" ht="89.25">
      <c r="A98" s="235" t="s">
        <v>14314</v>
      </c>
      <c r="B98" s="236" t="s">
        <v>1264</v>
      </c>
      <c r="C98" s="242" t="s">
        <v>14313</v>
      </c>
      <c r="D98" s="236"/>
      <c r="E98" s="236" t="str">
        <f ca="1">IF(ISERROR($V98),"",OFFSET('Smelter Look-up'!$D$4,$V98-4,0)&amp;"")</f>
        <v>CHINA</v>
      </c>
      <c r="F98" s="236" t="str">
        <f ca="1">IF(ISERROR($V98),"",OFFSET('Smelter Look-up'!$E$4,$V98-4,0))</f>
        <v>CID003190</v>
      </c>
      <c r="G98" s="236" t="str">
        <f ca="1">IF(C98=$X$4,"Enter smelter details", IF(ISERROR($V98),"",OFFSET('Smelter Look-up'!$F$4,$V98-4,0)))</f>
        <v>RMI</v>
      </c>
      <c r="H98" s="237">
        <f ca="1">IF(ISERROR($V98),"",OFFSET('Smelter Look-up'!$G$4,$V98-4,0))</f>
        <v>0</v>
      </c>
      <c r="I98" s="238" t="str">
        <f ca="1">IF(ISERROR($V98),"",OFFSET('Smelter Look-up'!$H$4,$V98-4,0))</f>
        <v>Chifeng</v>
      </c>
      <c r="J98" s="238" t="str">
        <f ca="1">IF(ISERROR($V98),"",OFFSET('Smelter Look-up'!$I$4,$V98-4,0))</f>
        <v>Nei Mongol</v>
      </c>
      <c r="K98" s="240"/>
      <c r="L98" s="240"/>
      <c r="M98" s="240"/>
      <c r="N98" s="240"/>
      <c r="O98" s="240"/>
      <c r="P98" s="239"/>
      <c r="Q98" s="241"/>
      <c r="R98" s="236" t="str">
        <f ca="1">IF(ISERROR($V98),"",OFFSET('Smelter Look-up'!$C$4,$V98-4,0)&amp;"")</f>
        <v>Chifeng Dajingzi Tin Industry Co., Ltd.</v>
      </c>
      <c r="S98" s="250" t="str">
        <f t="shared" ca="1" si="3"/>
        <v>CN</v>
      </c>
      <c r="T98" s="250" t="str">
        <f ca="1">IF(B98="","",IF(ISERROR(MATCH($J98,SorP!$B$1:$B$6230,0)),"",INDIRECT("'SorP'!$A$"&amp;MATCH($J98,SorP!$B$1:$B$6230,0))))</f>
        <v>CN-15</v>
      </c>
      <c r="U98" s="280"/>
      <c r="V98" s="281">
        <f>IF(C98="",NA(),MATCH($B98&amp;$C98,'Smelter Look-up'!$J:$J,0))</f>
        <v>359</v>
      </c>
      <c r="W98" s="282"/>
      <c r="X98" s="282">
        <f t="shared" ca="1" si="4"/>
        <v>0</v>
      </c>
      <c r="Y98" s="282"/>
      <c r="Z98" s="282"/>
      <c r="AB98" s="284" t="str">
        <f t="shared" si="5"/>
        <v>TinChifeng Dajingzi Tin Industry Co., Ltd.</v>
      </c>
    </row>
    <row r="99" spans="1:28" s="283" customFormat="1" ht="63.75">
      <c r="A99" s="235" t="s">
        <v>881</v>
      </c>
      <c r="B99" s="236" t="s">
        <v>1264</v>
      </c>
      <c r="C99" s="242" t="s">
        <v>1474</v>
      </c>
      <c r="D99" s="236"/>
      <c r="E99" s="236" t="str">
        <f ca="1">IF(ISERROR($V99),"",OFFSET('Smelter Look-up'!$D$4,$V99-4,0)&amp;"")</f>
        <v>CHINA</v>
      </c>
      <c r="F99" s="236" t="str">
        <f ca="1">IF(ISERROR($V99),"",OFFSET('Smelter Look-up'!$E$4,$V99-4,0))</f>
        <v>CID001070</v>
      </c>
      <c r="G99" s="236" t="str">
        <f ca="1">IF(C99=$X$4,"Enter smelter details", IF(ISERROR($V99),"",OFFSET('Smelter Look-up'!$F$4,$V99-4,0)))</f>
        <v>RMI</v>
      </c>
      <c r="H99" s="237">
        <f ca="1">IF(ISERROR($V99),"",OFFSET('Smelter Look-up'!$G$4,$V99-4,0))</f>
        <v>0</v>
      </c>
      <c r="I99" s="238" t="str">
        <f ca="1">IF(ISERROR($V99),"",OFFSET('Smelter Look-up'!$H$4,$V99-4,0))</f>
        <v>Laibin</v>
      </c>
      <c r="J99" s="238" t="str">
        <f ca="1">IF(ISERROR($V99),"",OFFSET('Smelter Look-up'!$I$4,$V99-4,0))</f>
        <v>Guangxi</v>
      </c>
      <c r="K99" s="240"/>
      <c r="L99" s="240"/>
      <c r="M99" s="240"/>
      <c r="N99" s="240"/>
      <c r="O99" s="240"/>
      <c r="P99" s="239"/>
      <c r="Q99" s="241"/>
      <c r="R99" s="236" t="str">
        <f ca="1">IF(ISERROR($V99),"",OFFSET('Smelter Look-up'!$C$4,$V99-4,0)&amp;"")</f>
        <v>China Tin Group Co., Ltd.</v>
      </c>
      <c r="S99" s="250" t="str">
        <f t="shared" ca="1" si="3"/>
        <v>CN</v>
      </c>
      <c r="T99" s="250" t="str">
        <f ca="1">IF(B99="","",IF(ISERROR(MATCH($J99,SorP!$B$1:$B$6230,0)),"",INDIRECT("'SorP'!$A$"&amp;MATCH($J99,SorP!$B$1:$B$6230,0))))</f>
        <v>CN-45</v>
      </c>
      <c r="U99" s="280"/>
      <c r="V99" s="281">
        <f>IF(C99="",NA(),MATCH($B99&amp;$C99,'Smelter Look-up'!$J:$J,0))</f>
        <v>362</v>
      </c>
      <c r="W99" s="282"/>
      <c r="X99" s="282">
        <f t="shared" ca="1" si="4"/>
        <v>0</v>
      </c>
      <c r="Y99" s="282"/>
      <c r="Z99" s="282"/>
      <c r="AB99" s="284" t="str">
        <f t="shared" si="5"/>
        <v>TinChina Tin Group Co., Ltd.</v>
      </c>
    </row>
    <row r="100" spans="1:28" s="283" customFormat="1" ht="25.5">
      <c r="A100" s="235" t="s">
        <v>2114</v>
      </c>
      <c r="B100" s="236" t="s">
        <v>1264</v>
      </c>
      <c r="C100" s="242" t="s">
        <v>2113</v>
      </c>
      <c r="D100" s="236"/>
      <c r="E100" s="236" t="str">
        <f ca="1">IF(ISERROR($V100),"",OFFSET('Smelter Look-up'!$D$4,$V100-4,0)&amp;"")</f>
        <v>INDONESIA</v>
      </c>
      <c r="F100" s="236" t="str">
        <f ca="1">IF(ISERROR($V100),"",OFFSET('Smelter Look-up'!$E$4,$V100-4,0))</f>
        <v>CID002570</v>
      </c>
      <c r="G100" s="236" t="str">
        <f ca="1">IF(C100=$X$4,"Enter smelter details", IF(ISERROR($V100),"",OFFSET('Smelter Look-up'!$F$4,$V100-4,0)))</f>
        <v>RMI</v>
      </c>
      <c r="H100" s="237">
        <f ca="1">IF(ISERROR($V100),"",OFFSET('Smelter Look-up'!$G$4,$V100-4,0))</f>
        <v>0</v>
      </c>
      <c r="I100" s="238" t="str">
        <f ca="1">IF(ISERROR($V100),"",OFFSET('Smelter Look-up'!$H$4,$V100-4,0))</f>
        <v>Sungailiat</v>
      </c>
      <c r="J100" s="238" t="str">
        <f ca="1">IF(ISERROR($V100),"",OFFSET('Smelter Look-up'!$I$4,$V100-4,0))</f>
        <v>Kepulauan Bangka Belitung</v>
      </c>
      <c r="K100" s="240"/>
      <c r="L100" s="240"/>
      <c r="M100" s="240"/>
      <c r="N100" s="240"/>
      <c r="O100" s="240"/>
      <c r="P100" s="239"/>
      <c r="Q100" s="241"/>
      <c r="R100" s="236" t="str">
        <f ca="1">IF(ISERROR($V100),"",OFFSET('Smelter Look-up'!$C$4,$V100-4,0)&amp;"")</f>
        <v>CV Ayi Jaya</v>
      </c>
      <c r="S100" s="250" t="str">
        <f t="shared" ca="1" si="3"/>
        <v>ID</v>
      </c>
      <c r="T100" s="250" t="str">
        <f ca="1">IF(B100="","",IF(ISERROR(MATCH($J100,SorP!$B$1:$B$6230,0)),"",INDIRECT("'SorP'!$A$"&amp;MATCH($J100,SorP!$B$1:$B$6230,0))))</f>
        <v>ID-BB</v>
      </c>
      <c r="U100" s="280"/>
      <c r="V100" s="281">
        <f>IF(C100="",NA(),MATCH($B100&amp;$C100,'Smelter Look-up'!$J:$J,0))</f>
        <v>369</v>
      </c>
      <c r="W100" s="282"/>
      <c r="X100" s="282">
        <f t="shared" ca="1" si="4"/>
        <v>0</v>
      </c>
      <c r="Y100" s="282"/>
      <c r="Z100" s="282"/>
      <c r="AB100" s="284" t="str">
        <f t="shared" si="5"/>
        <v>TinCV Ayi Jaya</v>
      </c>
    </row>
    <row r="101" spans="1:28" s="283" customFormat="1" ht="51">
      <c r="A101" s="235" t="s">
        <v>2794</v>
      </c>
      <c r="B101" s="236" t="s">
        <v>1264</v>
      </c>
      <c r="C101" s="242" t="s">
        <v>2793</v>
      </c>
      <c r="D101" s="236"/>
      <c r="E101" s="236" t="str">
        <f ca="1">IF(ISERROR($V101),"",OFFSET('Smelter Look-up'!$D$4,$V101-4,0)&amp;"")</f>
        <v>INDONESIA</v>
      </c>
      <c r="F101" s="236" t="str">
        <f ca="1">IF(ISERROR($V101),"",OFFSET('Smelter Look-up'!$E$4,$V101-4,0))</f>
        <v>CID002592</v>
      </c>
      <c r="G101" s="236" t="str">
        <f ca="1">IF(C101=$X$4,"Enter smelter details", IF(ISERROR($V101),"",OFFSET('Smelter Look-up'!$F$4,$V101-4,0)))</f>
        <v>RMI</v>
      </c>
      <c r="H101" s="237">
        <f ca="1">IF(ISERROR($V101),"",OFFSET('Smelter Look-up'!$G$4,$V101-4,0))</f>
        <v>0</v>
      </c>
      <c r="I101" s="238" t="str">
        <f ca="1">IF(ISERROR($V101),"",OFFSET('Smelter Look-up'!$H$4,$V101-4,0))</f>
        <v>Pangkal Pinang</v>
      </c>
      <c r="J101" s="238" t="str">
        <f ca="1">IF(ISERROR($V101),"",OFFSET('Smelter Look-up'!$I$4,$V101-4,0))</f>
        <v>Kepulauan Bangka Belitung</v>
      </c>
      <c r="K101" s="240"/>
      <c r="L101" s="240"/>
      <c r="M101" s="240"/>
      <c r="N101" s="240"/>
      <c r="O101" s="240"/>
      <c r="P101" s="239"/>
      <c r="Q101" s="241"/>
      <c r="R101" s="236" t="str">
        <f ca="1">IF(ISERROR($V101),"",OFFSET('Smelter Look-up'!$C$4,$V101-4,0)&amp;"")</f>
        <v>CV Dua Sekawan</v>
      </c>
      <c r="S101" s="250" t="str">
        <f t="shared" ca="1" si="3"/>
        <v>ID</v>
      </c>
      <c r="T101" s="250" t="str">
        <f ca="1">IF(B101="","",IF(ISERROR(MATCH($J101,SorP!$B$1:$B$6230,0)),"",INDIRECT("'SorP'!$A$"&amp;MATCH($J101,SorP!$B$1:$B$6230,0))))</f>
        <v>ID-BB</v>
      </c>
      <c r="U101" s="280"/>
      <c r="V101" s="281">
        <f>IF(C101="",NA(),MATCH($B101&amp;$C101,'Smelter Look-up'!$J:$J,0))</f>
        <v>370</v>
      </c>
      <c r="W101" s="282"/>
      <c r="X101" s="282">
        <f t="shared" ca="1" si="4"/>
        <v>0</v>
      </c>
      <c r="Y101" s="282"/>
      <c r="Z101" s="282"/>
      <c r="AB101" s="284" t="str">
        <f t="shared" si="5"/>
        <v>TinCV Dua Sekawan</v>
      </c>
    </row>
    <row r="102" spans="1:28" s="283" customFormat="1" ht="38.25">
      <c r="A102" s="235" t="s">
        <v>1534</v>
      </c>
      <c r="B102" s="236" t="s">
        <v>1264</v>
      </c>
      <c r="C102" s="242" t="s">
        <v>1533</v>
      </c>
      <c r="D102" s="236"/>
      <c r="E102" s="236" t="str">
        <f ca="1">IF(ISERROR($V102),"",OFFSET('Smelter Look-up'!$D$4,$V102-4,0)&amp;"")</f>
        <v>INDONESIA</v>
      </c>
      <c r="F102" s="236" t="str">
        <f ca="1">IF(ISERROR($V102),"",OFFSET('Smelter Look-up'!$E$4,$V102-4,0))</f>
        <v>CID000306</v>
      </c>
      <c r="G102" s="236" t="str">
        <f ca="1">IF(C102=$X$4,"Enter smelter details", IF(ISERROR($V102),"",OFFSET('Smelter Look-up'!$F$4,$V102-4,0)))</f>
        <v>RMI</v>
      </c>
      <c r="H102" s="237">
        <f ca="1">IF(ISERROR($V102),"",OFFSET('Smelter Look-up'!$G$4,$V102-4,0))</f>
        <v>0</v>
      </c>
      <c r="I102" s="238" t="str">
        <f ca="1">IF(ISERROR($V102),"",OFFSET('Smelter Look-up'!$H$4,$V102-4,0))</f>
        <v>Sungailiat</v>
      </c>
      <c r="J102" s="238" t="str">
        <f ca="1">IF(ISERROR($V102),"",OFFSET('Smelter Look-up'!$I$4,$V102-4,0))</f>
        <v>Kepulauan Bangka Belitung</v>
      </c>
      <c r="K102" s="240"/>
      <c r="L102" s="240"/>
      <c r="M102" s="240"/>
      <c r="N102" s="240"/>
      <c r="O102" s="240"/>
      <c r="P102" s="239"/>
      <c r="Q102" s="241"/>
      <c r="R102" s="236" t="str">
        <f ca="1">IF(ISERROR($V102),"",OFFSET('Smelter Look-up'!$C$4,$V102-4,0)&amp;"")</f>
        <v>CV Gita Pesona</v>
      </c>
      <c r="S102" s="250" t="str">
        <f t="shared" ca="1" si="3"/>
        <v>ID</v>
      </c>
      <c r="T102" s="250" t="str">
        <f ca="1">IF(B102="","",IF(ISERROR(MATCH($J102,SorP!$B$1:$B$6230,0)),"",INDIRECT("'SorP'!$A$"&amp;MATCH($J102,SorP!$B$1:$B$6230,0))))</f>
        <v>ID-BB</v>
      </c>
      <c r="U102" s="280"/>
      <c r="V102" s="281">
        <f>IF(C102="",NA(),MATCH($B102&amp;$C102,'Smelter Look-up'!$J:$J,0))</f>
        <v>371</v>
      </c>
      <c r="W102" s="282"/>
      <c r="X102" s="282">
        <f t="shared" ca="1" si="4"/>
        <v>0</v>
      </c>
      <c r="Y102" s="282"/>
      <c r="Z102" s="282"/>
      <c r="AB102" s="284" t="str">
        <f t="shared" si="5"/>
        <v>TinCV Gita Pesona</v>
      </c>
    </row>
    <row r="103" spans="1:28" s="283" customFormat="1" ht="38.25">
      <c r="A103" s="235" t="s">
        <v>873</v>
      </c>
      <c r="B103" s="236" t="s">
        <v>1264</v>
      </c>
      <c r="C103" s="242" t="s">
        <v>968</v>
      </c>
      <c r="D103" s="236"/>
      <c r="E103" s="236" t="str">
        <f ca="1">IF(ISERROR($V103),"",OFFSET('Smelter Look-up'!$D$4,$V103-4,0)&amp;"")</f>
        <v>INDONESIA</v>
      </c>
      <c r="F103" s="236" t="str">
        <f ca="1">IF(ISERROR($V103),"",OFFSET('Smelter Look-up'!$E$4,$V103-4,0))</f>
        <v>CID000315</v>
      </c>
      <c r="G103" s="236" t="str">
        <f ca="1">IF(C103=$X$4,"Enter smelter details", IF(ISERROR($V103),"",OFFSET('Smelter Look-up'!$F$4,$V103-4,0)))</f>
        <v>RMI</v>
      </c>
      <c r="H103" s="237">
        <f ca="1">IF(ISERROR($V103),"",OFFSET('Smelter Look-up'!$G$4,$V103-4,0))</f>
        <v>0</v>
      </c>
      <c r="I103" s="238" t="str">
        <f ca="1">IF(ISERROR($V103),"",OFFSET('Smelter Look-up'!$H$4,$V103-4,0))</f>
        <v>Pangkal Pinang</v>
      </c>
      <c r="J103" s="238" t="str">
        <f ca="1">IF(ISERROR($V103),"",OFFSET('Smelter Look-up'!$I$4,$V103-4,0))</f>
        <v>Kepulauan Bangka Belitung</v>
      </c>
      <c r="K103" s="240"/>
      <c r="L103" s="240"/>
      <c r="M103" s="240"/>
      <c r="N103" s="240"/>
      <c r="O103" s="240"/>
      <c r="P103" s="239"/>
      <c r="Q103" s="241"/>
      <c r="R103" s="236" t="str">
        <f ca="1">IF(ISERROR($V103),"",OFFSET('Smelter Look-up'!$C$4,$V103-4,0)&amp;"")</f>
        <v>CV United Smelting</v>
      </c>
      <c r="S103" s="250" t="str">
        <f t="shared" ca="1" si="3"/>
        <v>ID</v>
      </c>
      <c r="T103" s="250" t="str">
        <f ca="1">IF(B103="","",IF(ISERROR(MATCH($J103,SorP!$B$1:$B$6230,0)),"",INDIRECT("'SorP'!$A$"&amp;MATCH($J103,SorP!$B$1:$B$6230,0))))</f>
        <v>ID-BB</v>
      </c>
      <c r="U103" s="280"/>
      <c r="V103" s="281">
        <f>IF(C103="",NA(),MATCH($B103&amp;$C103,'Smelter Look-up'!$J:$J,0))</f>
        <v>375</v>
      </c>
      <c r="W103" s="282"/>
      <c r="X103" s="282">
        <f t="shared" ca="1" si="4"/>
        <v>0</v>
      </c>
      <c r="Y103" s="282"/>
      <c r="Z103" s="282"/>
      <c r="AB103" s="284" t="str">
        <f t="shared" si="5"/>
        <v>TinCV United Smelting</v>
      </c>
    </row>
    <row r="104" spans="1:28" s="283" customFormat="1" ht="51">
      <c r="A104" s="235" t="s">
        <v>1560</v>
      </c>
      <c r="B104" s="236" t="s">
        <v>1264</v>
      </c>
      <c r="C104" s="242" t="s">
        <v>1559</v>
      </c>
      <c r="D104" s="236"/>
      <c r="E104" s="236" t="str">
        <f ca="1">IF(ISERROR($V104),"",OFFSET('Smelter Look-up'!$D$4,$V104-4,0)&amp;"")</f>
        <v>INDONESIA</v>
      </c>
      <c r="F104" s="236" t="str">
        <f ca="1">IF(ISERROR($V104),"",OFFSET('Smelter Look-up'!$E$4,$V104-4,0))</f>
        <v>CID002455</v>
      </c>
      <c r="G104" s="236" t="str">
        <f ca="1">IF(C104=$X$4,"Enter smelter details", IF(ISERROR($V104),"",OFFSET('Smelter Look-up'!$F$4,$V104-4,0)))</f>
        <v>RMI</v>
      </c>
      <c r="H104" s="237">
        <f ca="1">IF(ISERROR($V104),"",OFFSET('Smelter Look-up'!$G$4,$V104-4,0))</f>
        <v>0</v>
      </c>
      <c r="I104" s="238" t="str">
        <f ca="1">IF(ISERROR($V104),"",OFFSET('Smelter Look-up'!$H$4,$V104-4,0))</f>
        <v>Pangkal Pinang</v>
      </c>
      <c r="J104" s="238" t="str">
        <f ca="1">IF(ISERROR($V104),"",OFFSET('Smelter Look-up'!$I$4,$V104-4,0))</f>
        <v>Kepulauan Bangka Belitung</v>
      </c>
      <c r="K104" s="240"/>
      <c r="L104" s="240"/>
      <c r="M104" s="240"/>
      <c r="N104" s="240"/>
      <c r="O104" s="240"/>
      <c r="P104" s="239"/>
      <c r="Q104" s="241"/>
      <c r="R104" s="236" t="str">
        <f ca="1">IF(ISERROR($V104),"",OFFSET('Smelter Look-up'!$C$4,$V104-4,0)&amp;"")</f>
        <v>CV Venus Inti Perkasa</v>
      </c>
      <c r="S104" s="250" t="str">
        <f t="shared" ca="1" si="3"/>
        <v>ID</v>
      </c>
      <c r="T104" s="250" t="str">
        <f ca="1">IF(B104="","",IF(ISERROR(MATCH($J104,SorP!$B$1:$B$6230,0)),"",INDIRECT("'SorP'!$A$"&amp;MATCH($J104,SorP!$B$1:$B$6230,0))))</f>
        <v>ID-BB</v>
      </c>
      <c r="U104" s="280"/>
      <c r="V104" s="281">
        <f>IF(C104="",NA(),MATCH($B104&amp;$C104,'Smelter Look-up'!$J:$J,0))</f>
        <v>376</v>
      </c>
      <c r="W104" s="282"/>
      <c r="X104" s="282">
        <f t="shared" ca="1" si="4"/>
        <v>0</v>
      </c>
      <c r="Y104" s="282"/>
      <c r="Z104" s="282"/>
      <c r="AB104" s="284" t="str">
        <f t="shared" si="5"/>
        <v>TinCV Venus Inti Perkasa</v>
      </c>
    </row>
    <row r="105" spans="1:28" s="283" customFormat="1" ht="20.25">
      <c r="A105" s="235" t="s">
        <v>1578</v>
      </c>
      <c r="B105" s="236" t="s">
        <v>1264</v>
      </c>
      <c r="C105" s="242" t="s">
        <v>1034</v>
      </c>
      <c r="D105" s="236"/>
      <c r="E105" s="236" t="str">
        <f ca="1">IF(ISERROR($V105),"",OFFSET('Smelter Look-up'!$D$4,$V105-4,0)&amp;"")</f>
        <v>JAPAN</v>
      </c>
      <c r="F105" s="236" t="str">
        <f ca="1">IF(ISERROR($V105),"",OFFSET('Smelter Look-up'!$E$4,$V105-4,0))</f>
        <v>CID000402</v>
      </c>
      <c r="G105" s="236" t="str">
        <f ca="1">IF(C105=$X$4,"Enter smelter details", IF(ISERROR($V105),"",OFFSET('Smelter Look-up'!$F$4,$V105-4,0)))</f>
        <v>RMI</v>
      </c>
      <c r="H105" s="237">
        <f ca="1">IF(ISERROR($V105),"",OFFSET('Smelter Look-up'!$G$4,$V105-4,0))</f>
        <v>0</v>
      </c>
      <c r="I105" s="238" t="str">
        <f ca="1">IF(ISERROR($V105),"",OFFSET('Smelter Look-up'!$H$4,$V105-4,0))</f>
        <v>Kosaka</v>
      </c>
      <c r="J105" s="238" t="str">
        <f ca="1">IF(ISERROR($V105),"",OFFSET('Smelter Look-up'!$I$4,$V105-4,0))</f>
        <v>Akita</v>
      </c>
      <c r="K105" s="240"/>
      <c r="L105" s="240"/>
      <c r="M105" s="240"/>
      <c r="N105" s="240"/>
      <c r="O105" s="240"/>
      <c r="P105" s="239"/>
      <c r="Q105" s="241"/>
      <c r="R105" s="236" t="str">
        <f ca="1">IF(ISERROR($V105),"",OFFSET('Smelter Look-up'!$C$4,$V105-4,0)&amp;"")</f>
        <v>Dowa</v>
      </c>
      <c r="S105" s="250" t="str">
        <f t="shared" ca="1" si="3"/>
        <v>JP</v>
      </c>
      <c r="T105" s="250" t="str">
        <f ca="1">IF(B105="","",IF(ISERROR(MATCH($J105,SorP!$B$1:$B$6230,0)),"",INDIRECT("'SorP'!$A$"&amp;MATCH($J105,SorP!$B$1:$B$6230,0))))</f>
        <v>JP-05</v>
      </c>
      <c r="U105" s="280"/>
      <c r="V105" s="281">
        <f>IF(C105="",NA(),MATCH($B105&amp;$C105,'Smelter Look-up'!$J:$J,0))</f>
        <v>377</v>
      </c>
      <c r="W105" s="282"/>
      <c r="X105" s="282">
        <f t="shared" ca="1" si="4"/>
        <v>0</v>
      </c>
      <c r="Y105" s="282"/>
      <c r="Z105" s="282"/>
      <c r="AB105" s="284" t="str">
        <f t="shared" si="5"/>
        <v>TinDowa</v>
      </c>
    </row>
    <row r="106" spans="1:28" s="283" customFormat="1" ht="38.25">
      <c r="A106" s="235" t="s">
        <v>874</v>
      </c>
      <c r="B106" s="236" t="s">
        <v>1264</v>
      </c>
      <c r="C106" s="242" t="s">
        <v>969</v>
      </c>
      <c r="D106" s="236"/>
      <c r="E106" s="236" t="str">
        <f ca="1">IF(ISERROR($V106),"",OFFSET('Smelter Look-up'!$D$4,$V106-4,0)&amp;"")</f>
        <v>BOLIVIA (PLURINATIONAL STATE OF)</v>
      </c>
      <c r="F106" s="236" t="str">
        <f ca="1">IF(ISERROR($V106),"",OFFSET('Smelter Look-up'!$E$4,$V106-4,0))</f>
        <v>CID000438</v>
      </c>
      <c r="G106" s="236" t="str">
        <f ca="1">IF(C106=$X$4,"Enter smelter details", IF(ISERROR($V106),"",OFFSET('Smelter Look-up'!$F$4,$V106-4,0)))</f>
        <v>RMI</v>
      </c>
      <c r="H106" s="237">
        <f ca="1">IF(ISERROR($V106),"",OFFSET('Smelter Look-up'!$G$4,$V106-4,0))</f>
        <v>0</v>
      </c>
      <c r="I106" s="238" t="str">
        <f ca="1">IF(ISERROR($V106),"",OFFSET('Smelter Look-up'!$H$4,$V106-4,0))</f>
        <v>Oruro</v>
      </c>
      <c r="J106" s="238" t="str">
        <f ca="1">IF(ISERROR($V106),"",OFFSET('Smelter Look-up'!$I$4,$V106-4,0))</f>
        <v>Oruro</v>
      </c>
      <c r="K106" s="240"/>
      <c r="L106" s="240"/>
      <c r="M106" s="240"/>
      <c r="N106" s="240"/>
      <c r="O106" s="240"/>
      <c r="P106" s="239"/>
      <c r="Q106" s="241"/>
      <c r="R106" s="236" t="str">
        <f ca="1">IF(ISERROR($V106),"",OFFSET('Smelter Look-up'!$C$4,$V106-4,0)&amp;"")</f>
        <v>EM Vinto</v>
      </c>
      <c r="S106" s="250" t="str">
        <f t="shared" ca="1" si="3"/>
        <v>BO</v>
      </c>
      <c r="T106" s="250" t="str">
        <f ca="1">IF(B106="","",IF(ISERROR(MATCH($J106,SorP!$B$1:$B$6230,0)),"",INDIRECT("'SorP'!$A$"&amp;MATCH($J106,SorP!$B$1:$B$6230,0))))</f>
        <v>BO-O</v>
      </c>
      <c r="U106" s="280"/>
      <c r="V106" s="281">
        <f>IF(C106="",NA(),MATCH($B106&amp;$C106,'Smelter Look-up'!$J:$J,0))</f>
        <v>380</v>
      </c>
      <c r="W106" s="282"/>
      <c r="X106" s="282">
        <f t="shared" ca="1" si="4"/>
        <v>0</v>
      </c>
      <c r="Y106" s="282"/>
      <c r="Z106" s="282"/>
      <c r="AB106" s="284" t="str">
        <f t="shared" si="5"/>
        <v>TinEM Vinto</v>
      </c>
    </row>
    <row r="107" spans="1:28" s="283" customFormat="1" ht="25.5">
      <c r="A107" s="235" t="s">
        <v>876</v>
      </c>
      <c r="B107" s="236" t="s">
        <v>1264</v>
      </c>
      <c r="C107" s="242" t="s">
        <v>938</v>
      </c>
      <c r="D107" s="236"/>
      <c r="E107" s="236" t="str">
        <f ca="1">IF(ISERROR($V107),"",OFFSET('Smelter Look-up'!$D$4,$V107-4,0)&amp;"")</f>
        <v>POLAND</v>
      </c>
      <c r="F107" s="236" t="str">
        <f ca="1">IF(ISERROR($V107),"",OFFSET('Smelter Look-up'!$E$4,$V107-4,0))</f>
        <v>CID000468</v>
      </c>
      <c r="G107" s="236" t="str">
        <f ca="1">IF(C107=$X$4,"Enter smelter details", IF(ISERROR($V107),"",OFFSET('Smelter Look-up'!$F$4,$V107-4,0)))</f>
        <v>RMI</v>
      </c>
      <c r="H107" s="237">
        <f ca="1">IF(ISERROR($V107),"",OFFSET('Smelter Look-up'!$G$4,$V107-4,0))</f>
        <v>0</v>
      </c>
      <c r="I107" s="238" t="str">
        <f ca="1">IF(ISERROR($V107),"",OFFSET('Smelter Look-up'!$H$4,$V107-4,0))</f>
        <v>Chmielów</v>
      </c>
      <c r="J107" s="238" t="str">
        <f ca="1">IF(ISERROR($V107),"",OFFSET('Smelter Look-up'!$I$4,$V107-4,0))</f>
        <v>Podkarpackie</v>
      </c>
      <c r="K107" s="240"/>
      <c r="L107" s="240"/>
      <c r="M107" s="240"/>
      <c r="N107" s="240"/>
      <c r="O107" s="240"/>
      <c r="P107" s="239"/>
      <c r="Q107" s="241"/>
      <c r="R107" s="236" t="str">
        <f ca="1">IF(ISERROR($V107),"",OFFSET('Smelter Look-up'!$C$4,$V107-4,0)&amp;"")</f>
        <v>Fenix Metals</v>
      </c>
      <c r="S107" s="250" t="str">
        <f t="shared" ca="1" si="3"/>
        <v>PL</v>
      </c>
      <c r="T107" s="250" t="str">
        <f ca="1">IF(B107="","",IF(ISERROR(MATCH($J107,SorP!$B$1:$B$6230,0)),"",INDIRECT("'SorP'!$A$"&amp;MATCH($J107,SorP!$B$1:$B$6230,0))))</f>
        <v>PL-PK</v>
      </c>
      <c r="U107" s="280"/>
      <c r="V107" s="281">
        <f>IF(C107="",NA(),MATCH($B107&amp;$C107,'Smelter Look-up'!$J:$J,0))</f>
        <v>386</v>
      </c>
      <c r="W107" s="282"/>
      <c r="X107" s="282">
        <f t="shared" ca="1" si="4"/>
        <v>0</v>
      </c>
      <c r="Y107" s="282"/>
      <c r="Z107" s="282"/>
      <c r="AB107" s="284" t="str">
        <f t="shared" si="5"/>
        <v>TinFenix Metals</v>
      </c>
    </row>
    <row r="108" spans="1:28" s="283" customFormat="1" ht="89.25">
      <c r="A108" s="235" t="s">
        <v>2767</v>
      </c>
      <c r="B108" s="236" t="s">
        <v>1264</v>
      </c>
      <c r="C108" s="242" t="s">
        <v>3024</v>
      </c>
      <c r="D108" s="236"/>
      <c r="E108" s="236" t="str">
        <f ca="1">IF(ISERROR($V108),"",OFFSET('Smelter Look-up'!$D$4,$V108-4,0)&amp;"")</f>
        <v>CHINA</v>
      </c>
      <c r="F108" s="236" t="str">
        <f ca="1">IF(ISERROR($V108),"",OFFSET('Smelter Look-up'!$E$4,$V108-4,0))</f>
        <v>CID002848</v>
      </c>
      <c r="G108" s="236" t="str">
        <f ca="1">IF(C108=$X$4,"Enter smelter details", IF(ISERROR($V108),"",OFFSET('Smelter Look-up'!$F$4,$V108-4,0)))</f>
        <v>RMI</v>
      </c>
      <c r="H108" s="237">
        <f ca="1">IF(ISERROR($V108),"",OFFSET('Smelter Look-up'!$G$4,$V108-4,0))</f>
        <v>0</v>
      </c>
      <c r="I108" s="238" t="str">
        <f ca="1">IF(ISERROR($V108),"",OFFSET('Smelter Look-up'!$H$4,$V108-4,0))</f>
        <v>Gejiu</v>
      </c>
      <c r="J108" s="238" t="str">
        <f ca="1">IF(ISERROR($V108),"",OFFSET('Smelter Look-up'!$I$4,$V108-4,0))</f>
        <v>Yunnan</v>
      </c>
      <c r="K108" s="240"/>
      <c r="L108" s="240"/>
      <c r="M108" s="240"/>
      <c r="N108" s="240"/>
      <c r="O108" s="240"/>
      <c r="P108" s="239"/>
      <c r="Q108" s="241"/>
      <c r="R108" s="236" t="str">
        <f ca="1">IF(ISERROR($V108),"",OFFSET('Smelter Look-up'!$C$4,$V108-4,0)&amp;"")</f>
        <v>Gejiu Fengming Metallurgy Chemical Plant</v>
      </c>
      <c r="S108" s="250" t="str">
        <f t="shared" ca="1" si="3"/>
        <v>CN</v>
      </c>
      <c r="T108" s="250" t="str">
        <f ca="1">IF(B108="","",IF(ISERROR(MATCH($J108,SorP!$B$1:$B$6230,0)),"",INDIRECT("'SorP'!$A$"&amp;MATCH($J108,SorP!$B$1:$B$6230,0))))</f>
        <v>CN-53</v>
      </c>
      <c r="U108" s="280"/>
      <c r="V108" s="281">
        <f>IF(C108="",NA(),MATCH($B108&amp;$C108,'Smelter Look-up'!$J:$J,0))</f>
        <v>389</v>
      </c>
      <c r="W108" s="282"/>
      <c r="X108" s="282">
        <f t="shared" ca="1" si="4"/>
        <v>0</v>
      </c>
      <c r="Y108" s="282"/>
      <c r="Z108" s="282"/>
      <c r="AB108" s="284" t="str">
        <f t="shared" si="5"/>
        <v>TinGejiu Fengming Metallurgy Chemical Plant</v>
      </c>
    </row>
    <row r="109" spans="1:28" s="283" customFormat="1" ht="63.75">
      <c r="A109" s="235" t="s">
        <v>3026</v>
      </c>
      <c r="B109" s="236" t="s">
        <v>1264</v>
      </c>
      <c r="C109" s="242" t="s">
        <v>3025</v>
      </c>
      <c r="D109" s="236"/>
      <c r="E109" s="236" t="str">
        <f ca="1">IF(ISERROR($V109),"",OFFSET('Smelter Look-up'!$D$4,$V109-4,0)&amp;"")</f>
        <v>CHINA</v>
      </c>
      <c r="F109" s="236" t="str">
        <f ca="1">IF(ISERROR($V109),"",OFFSET('Smelter Look-up'!$E$4,$V109-4,0))</f>
        <v>CID002859</v>
      </c>
      <c r="G109" s="236" t="str">
        <f ca="1">IF(C109=$X$4,"Enter smelter details", IF(ISERROR($V109),"",OFFSET('Smelter Look-up'!$F$4,$V109-4,0)))</f>
        <v>RMI</v>
      </c>
      <c r="H109" s="237">
        <f ca="1">IF(ISERROR($V109),"",OFFSET('Smelter Look-up'!$G$4,$V109-4,0))</f>
        <v>0</v>
      </c>
      <c r="I109" s="238" t="str">
        <f ca="1">IF(ISERROR($V109),"",OFFSET('Smelter Look-up'!$H$4,$V109-4,0))</f>
        <v>Jijie</v>
      </c>
      <c r="J109" s="238" t="str">
        <f ca="1">IF(ISERROR($V109),"",OFFSET('Smelter Look-up'!$I$4,$V109-4,0))</f>
        <v>Yunnan</v>
      </c>
      <c r="K109" s="240"/>
      <c r="L109" s="240"/>
      <c r="M109" s="240"/>
      <c r="N109" s="240"/>
      <c r="O109" s="240"/>
      <c r="P109" s="239"/>
      <c r="Q109" s="241"/>
      <c r="R109" s="236" t="str">
        <f ca="1">IF(ISERROR($V109),"",OFFSET('Smelter Look-up'!$C$4,$V109-4,0)&amp;"")</f>
        <v>Gejiu Jinye Mineral Company</v>
      </c>
      <c r="S109" s="250" t="str">
        <f t="shared" ca="1" si="3"/>
        <v>CN</v>
      </c>
      <c r="T109" s="250" t="str">
        <f ca="1">IF(B109="","",IF(ISERROR(MATCH($J109,SorP!$B$1:$B$6230,0)),"",INDIRECT("'SorP'!$A$"&amp;MATCH($J109,SorP!$B$1:$B$6230,0))))</f>
        <v>CN-53</v>
      </c>
      <c r="U109" s="280"/>
      <c r="V109" s="281">
        <f>IF(C109="",NA(),MATCH($B109&amp;$C109,'Smelter Look-up'!$J:$J,0))</f>
        <v>390</v>
      </c>
      <c r="W109" s="282"/>
      <c r="X109" s="282">
        <f t="shared" ca="1" si="4"/>
        <v>0</v>
      </c>
      <c r="Y109" s="282"/>
      <c r="Z109" s="282"/>
      <c r="AB109" s="284" t="str">
        <f t="shared" si="5"/>
        <v>TinGejiu Jinye Mineral Company</v>
      </c>
    </row>
    <row r="110" spans="1:28" s="283" customFormat="1" ht="89.25">
      <c r="A110" s="235" t="s">
        <v>880</v>
      </c>
      <c r="B110" s="236" t="s">
        <v>1264</v>
      </c>
      <c r="C110" s="242" t="s">
        <v>1595</v>
      </c>
      <c r="D110" s="236"/>
      <c r="E110" s="236" t="str">
        <f ca="1">IF(ISERROR($V110),"",OFFSET('Smelter Look-up'!$D$4,$V110-4,0)&amp;"")</f>
        <v>CHINA</v>
      </c>
      <c r="F110" s="236" t="str">
        <f ca="1">IF(ISERROR($V110),"",OFFSET('Smelter Look-up'!$E$4,$V110-4,0))</f>
        <v>CID000942</v>
      </c>
      <c r="G110" s="236" t="str">
        <f ca="1">IF(C110=$X$4,"Enter smelter details", IF(ISERROR($V110),"",OFFSET('Smelter Look-up'!$F$4,$V110-4,0)))</f>
        <v>RMI</v>
      </c>
      <c r="H110" s="237">
        <f ca="1">IF(ISERROR($V110),"",OFFSET('Smelter Look-up'!$G$4,$V110-4,0))</f>
        <v>0</v>
      </c>
      <c r="I110" s="238" t="str">
        <f ca="1">IF(ISERROR($V110),"",OFFSET('Smelter Look-up'!$H$4,$V110-4,0))</f>
        <v>Gejiu</v>
      </c>
      <c r="J110" s="238" t="str">
        <f ca="1">IF(ISERROR($V110),"",OFFSET('Smelter Look-up'!$I$4,$V110-4,0))</f>
        <v>Yunnan</v>
      </c>
      <c r="K110" s="240"/>
      <c r="L110" s="240"/>
      <c r="M110" s="240"/>
      <c r="N110" s="240"/>
      <c r="O110" s="240"/>
      <c r="P110" s="239"/>
      <c r="Q110" s="241"/>
      <c r="R110" s="236" t="str">
        <f ca="1">IF(ISERROR($V110),"",OFFSET('Smelter Look-up'!$C$4,$V110-4,0)&amp;"")</f>
        <v>Gejiu Kai Meng Industry and Trade LLC</v>
      </c>
      <c r="S110" s="250" t="str">
        <f t="shared" ca="1" si="3"/>
        <v>CN</v>
      </c>
      <c r="T110" s="250" t="str">
        <f ca="1">IF(B110="","",IF(ISERROR(MATCH($J110,SorP!$B$1:$B$6230,0)),"",INDIRECT("'SorP'!$A$"&amp;MATCH($J110,SorP!$B$1:$B$6230,0))))</f>
        <v>CN-53</v>
      </c>
      <c r="U110" s="280"/>
      <c r="V110" s="281">
        <f>IF(C110="",NA(),MATCH($B110&amp;$C110,'Smelter Look-up'!$J:$J,0))</f>
        <v>391</v>
      </c>
      <c r="W110" s="282"/>
      <c r="X110" s="282">
        <f t="shared" ca="1" si="4"/>
        <v>0</v>
      </c>
      <c r="Y110" s="282"/>
      <c r="Z110" s="282"/>
      <c r="AB110" s="284" t="str">
        <f t="shared" si="5"/>
        <v>TinGejiu Kai Meng Industry and Trade LLC</v>
      </c>
    </row>
    <row r="111" spans="1:28" s="283" customFormat="1" ht="102">
      <c r="A111" s="235" t="s">
        <v>2107</v>
      </c>
      <c r="B111" s="236" t="s">
        <v>1264</v>
      </c>
      <c r="C111" s="242" t="s">
        <v>2106</v>
      </c>
      <c r="D111" s="236"/>
      <c r="E111" s="236" t="str">
        <f ca="1">IF(ISERROR($V111),"",OFFSET('Smelter Look-up'!$D$4,$V111-4,0)&amp;"")</f>
        <v>CHINA</v>
      </c>
      <c r="F111" s="236" t="str">
        <f ca="1">IF(ISERROR($V111),"",OFFSET('Smelter Look-up'!$E$4,$V111-4,0))</f>
        <v>CID001908</v>
      </c>
      <c r="G111" s="236" t="str">
        <f ca="1">IF(C111=$X$4,"Enter smelter details", IF(ISERROR($V111),"",OFFSET('Smelter Look-up'!$F$4,$V111-4,0)))</f>
        <v>RMI</v>
      </c>
      <c r="H111" s="237">
        <f ca="1">IF(ISERROR($V111),"",OFFSET('Smelter Look-up'!$G$4,$V111-4,0))</f>
        <v>0</v>
      </c>
      <c r="I111" s="238" t="str">
        <f ca="1">IF(ISERROR($V111),"",OFFSET('Smelter Look-up'!$H$4,$V111-4,0))</f>
        <v>Gejiu</v>
      </c>
      <c r="J111" s="238" t="str">
        <f ca="1">IF(ISERROR($V111),"",OFFSET('Smelter Look-up'!$I$4,$V111-4,0))</f>
        <v>Yunnan</v>
      </c>
      <c r="K111" s="240"/>
      <c r="L111" s="240"/>
      <c r="M111" s="240"/>
      <c r="N111" s="240"/>
      <c r="O111" s="240"/>
      <c r="P111" s="239"/>
      <c r="Q111" s="241"/>
      <c r="R111" s="236" t="str">
        <f ca="1">IF(ISERROR($V111),"",OFFSET('Smelter Look-up'!$C$4,$V111-4,0)&amp;"")</f>
        <v>Gejiu Yunxin Nonferrous Electrolysis Co., Ltd.</v>
      </c>
      <c r="S111" s="250" t="str">
        <f t="shared" ca="1" si="3"/>
        <v>CN</v>
      </c>
      <c r="T111" s="250" t="str">
        <f ca="1">IF(B111="","",IF(ISERROR(MATCH($J111,SorP!$B$1:$B$6230,0)),"",INDIRECT("'SorP'!$A$"&amp;MATCH($J111,SorP!$B$1:$B$6230,0))))</f>
        <v>CN-53</v>
      </c>
      <c r="U111" s="280"/>
      <c r="V111" s="281">
        <f>IF(C111="",NA(),MATCH($B111&amp;$C111,'Smelter Look-up'!$J:$J,0))</f>
        <v>393</v>
      </c>
      <c r="W111" s="282"/>
      <c r="X111" s="282">
        <f t="shared" ca="1" si="4"/>
        <v>0</v>
      </c>
      <c r="Y111" s="282"/>
      <c r="Z111" s="282"/>
      <c r="AB111" s="284" t="str">
        <f t="shared" si="5"/>
        <v>TinGejiu Yunxin Nonferrous Electrolysis Co., Ltd.</v>
      </c>
    </row>
    <row r="112" spans="1:28" s="283" customFormat="1" ht="102">
      <c r="A112" s="235" t="s">
        <v>3288</v>
      </c>
      <c r="B112" s="236" t="s">
        <v>1264</v>
      </c>
      <c r="C112" s="242" t="s">
        <v>3287</v>
      </c>
      <c r="D112" s="236"/>
      <c r="E112" s="236" t="str">
        <f ca="1">IF(ISERROR($V112),"",OFFSET('Smelter Look-up'!$D$4,$V112-4,0)&amp;"")</f>
        <v>CHINA</v>
      </c>
      <c r="F112" s="236" t="str">
        <f ca="1">IF(ISERROR($V112),"",OFFSET('Smelter Look-up'!$E$4,$V112-4,0))</f>
        <v>CID003116</v>
      </c>
      <c r="G112" s="236" t="str">
        <f ca="1">IF(C112=$X$4,"Enter smelter details", IF(ISERROR($V112),"",OFFSET('Smelter Look-up'!$F$4,$V112-4,0)))</f>
        <v>RMI</v>
      </c>
      <c r="H112" s="237">
        <f ca="1">IF(ISERROR($V112),"",OFFSET('Smelter Look-up'!$G$4,$V112-4,0))</f>
        <v>0</v>
      </c>
      <c r="I112" s="238" t="str">
        <f ca="1">IF(ISERROR($V112),"",OFFSET('Smelter Look-up'!$H$4,$V112-4,0))</f>
        <v>Chaozhou</v>
      </c>
      <c r="J112" s="238" t="str">
        <f ca="1">IF(ISERROR($V112),"",OFFSET('Smelter Look-up'!$I$4,$V112-4,0))</f>
        <v>Guangdong</v>
      </c>
      <c r="K112" s="240"/>
      <c r="L112" s="240"/>
      <c r="M112" s="240"/>
      <c r="N112" s="240"/>
      <c r="O112" s="240"/>
      <c r="P112" s="239"/>
      <c r="Q112" s="241"/>
      <c r="R112" s="236" t="str">
        <f ca="1">IF(ISERROR($V112),"",OFFSET('Smelter Look-up'!$C$4,$V112-4,0)&amp;"")</f>
        <v>Guangdong Hanhe Non-Ferrous Metal Co., Ltd.</v>
      </c>
      <c r="S112" s="250" t="str">
        <f t="shared" ca="1" si="3"/>
        <v>CN</v>
      </c>
      <c r="T112" s="250" t="str">
        <f ca="1">IF(B112="","",IF(ISERROR(MATCH($J112,SorP!$B$1:$B$6230,0)),"",INDIRECT("'SorP'!$A$"&amp;MATCH($J112,SorP!$B$1:$B$6230,0))))</f>
        <v>CN-44</v>
      </c>
      <c r="U112" s="280"/>
      <c r="V112" s="281">
        <f>IF(C112="",NA(),MATCH($B112&amp;$C112,'Smelter Look-up'!$J:$J,0))</f>
        <v>398</v>
      </c>
      <c r="W112" s="282"/>
      <c r="X112" s="282">
        <f t="shared" ca="1" si="4"/>
        <v>0</v>
      </c>
      <c r="Y112" s="282"/>
      <c r="Z112" s="282"/>
      <c r="AB112" s="284" t="str">
        <f t="shared" si="5"/>
        <v>TinGuangdong Hanhe Non-Ferrous Metal Co., Ltd.</v>
      </c>
    </row>
    <row r="113" spans="1:28" s="283" customFormat="1" ht="89.25">
      <c r="A113" s="235" t="s">
        <v>2769</v>
      </c>
      <c r="B113" s="236" t="s">
        <v>1264</v>
      </c>
      <c r="C113" s="242" t="s">
        <v>2768</v>
      </c>
      <c r="D113" s="236"/>
      <c r="E113" s="236" t="str">
        <f ca="1">IF(ISERROR($V113),"",OFFSET('Smelter Look-up'!$D$4,$V113-4,0)&amp;"")</f>
        <v>CHINA</v>
      </c>
      <c r="F113" s="236" t="str">
        <f ca="1">IF(ISERROR($V113),"",OFFSET('Smelter Look-up'!$E$4,$V113-4,0))</f>
        <v>CID002849</v>
      </c>
      <c r="G113" s="236" t="str">
        <f ca="1">IF(C113=$X$4,"Enter smelter details", IF(ISERROR($V113),"",OFFSET('Smelter Look-up'!$F$4,$V113-4,0)))</f>
        <v>RMI</v>
      </c>
      <c r="H113" s="237">
        <f ca="1">IF(ISERROR($V113),"",OFFSET('Smelter Look-up'!$G$4,$V113-4,0))</f>
        <v>0</v>
      </c>
      <c r="I113" s="238" t="str">
        <f ca="1">IF(ISERROR($V113),"",OFFSET('Smelter Look-up'!$H$4,$V113-4,0))</f>
        <v>Guanyang</v>
      </c>
      <c r="J113" s="238" t="str">
        <f ca="1">IF(ISERROR($V113),"",OFFSET('Smelter Look-up'!$I$4,$V113-4,0))</f>
        <v>Guangxi</v>
      </c>
      <c r="K113" s="240"/>
      <c r="L113" s="240"/>
      <c r="M113" s="240"/>
      <c r="N113" s="240"/>
      <c r="O113" s="240"/>
      <c r="P113" s="239"/>
      <c r="Q113" s="241"/>
      <c r="R113" s="236" t="str">
        <f ca="1">IF(ISERROR($V113),"",OFFSET('Smelter Look-up'!$C$4,$V113-4,0)&amp;"")</f>
        <v>Guanyang Guida Nonferrous Metal Smelting Plant</v>
      </c>
      <c r="S113" s="250" t="str">
        <f t="shared" ca="1" si="3"/>
        <v>CN</v>
      </c>
      <c r="T113" s="250" t="str">
        <f ca="1">IF(B113="","",IF(ISERROR(MATCH($J113,SorP!$B$1:$B$6230,0)),"",INDIRECT("'SorP'!$A$"&amp;MATCH($J113,SorP!$B$1:$B$6230,0))))</f>
        <v>CN-45</v>
      </c>
      <c r="U113" s="280"/>
      <c r="V113" s="281">
        <f>IF(C113="",NA(),MATCH($B113&amp;$C113,'Smelter Look-up'!$J:$J,0))</f>
        <v>402</v>
      </c>
      <c r="W113" s="282"/>
      <c r="X113" s="282">
        <f t="shared" ca="1" si="4"/>
        <v>0</v>
      </c>
      <c r="Y113" s="282"/>
      <c r="Z113" s="282"/>
      <c r="AB113" s="284" t="str">
        <f t="shared" si="5"/>
        <v>TinGuanyang Guida Nonferrous Metal Smelting Plant</v>
      </c>
    </row>
    <row r="114" spans="1:28" s="283" customFormat="1" ht="76.5">
      <c r="A114" s="235" t="s">
        <v>2796</v>
      </c>
      <c r="B114" s="236" t="s">
        <v>1264</v>
      </c>
      <c r="C114" s="242" t="s">
        <v>2795</v>
      </c>
      <c r="D114" s="236"/>
      <c r="E114" s="236" t="str">
        <f ca="1">IF(ISERROR($V114),"",OFFSET('Smelter Look-up'!$D$4,$V114-4,0)&amp;"")</f>
        <v>CHINA</v>
      </c>
      <c r="F114" s="236" t="str">
        <f ca="1">IF(ISERROR($V114),"",OFFSET('Smelter Look-up'!$E$4,$V114-4,0))</f>
        <v>CID002844</v>
      </c>
      <c r="G114" s="236" t="str">
        <f ca="1">IF(C114=$X$4,"Enter smelter details", IF(ISERROR($V114),"",OFFSET('Smelter Look-up'!$F$4,$V114-4,0)))</f>
        <v>RMI</v>
      </c>
      <c r="H114" s="237">
        <f ca="1">IF(ISERROR($V114),"",OFFSET('Smelter Look-up'!$G$4,$V114-4,0))</f>
        <v>0</v>
      </c>
      <c r="I114" s="238" t="str">
        <f ca="1">IF(ISERROR($V114),"",OFFSET('Smelter Look-up'!$H$4,$V114-4,0))</f>
        <v>Ganzhou</v>
      </c>
      <c r="J114" s="238" t="str">
        <f ca="1">IF(ISERROR($V114),"",OFFSET('Smelter Look-up'!$I$4,$V114-4,0))</f>
        <v>Jiangxi</v>
      </c>
      <c r="K114" s="240"/>
      <c r="L114" s="240"/>
      <c r="M114" s="240"/>
      <c r="N114" s="240"/>
      <c r="O114" s="240"/>
      <c r="P114" s="239"/>
      <c r="Q114" s="241"/>
      <c r="R114" s="236" t="str">
        <f ca="1">IF(ISERROR($V114),"",OFFSET('Smelter Look-up'!$C$4,$V114-4,0)&amp;"")</f>
        <v>HuiChang Hill Tin Industry Co., Ltd.</v>
      </c>
      <c r="S114" s="250" t="str">
        <f t="shared" ca="1" si="3"/>
        <v>CN</v>
      </c>
      <c r="T114" s="250" t="str">
        <f ca="1">IF(B114="","",IF(ISERROR(MATCH($J114,SorP!$B$1:$B$6230,0)),"",INDIRECT("'SorP'!$A$"&amp;MATCH($J114,SorP!$B$1:$B$6230,0))))</f>
        <v>CN-36</v>
      </c>
      <c r="U114" s="280"/>
      <c r="V114" s="281">
        <f>IF(C114="",NA(),MATCH($B114&amp;$C114,'Smelter Look-up'!$J:$J,0))</f>
        <v>403</v>
      </c>
      <c r="W114" s="282"/>
      <c r="X114" s="282">
        <f t="shared" ca="1" si="4"/>
        <v>0</v>
      </c>
      <c r="Y114" s="282"/>
      <c r="Z114" s="282"/>
      <c r="AB114" s="284" t="str">
        <f t="shared" si="5"/>
        <v>TinHuiChang Hill Tin Industry Co., Ltd.</v>
      </c>
    </row>
    <row r="115" spans="1:28" s="283" customFormat="1" ht="63.75">
      <c r="A115" s="235" t="s">
        <v>2090</v>
      </c>
      <c r="B115" s="236" t="s">
        <v>1264</v>
      </c>
      <c r="C115" s="242" t="s">
        <v>14609</v>
      </c>
      <c r="D115" s="236"/>
      <c r="E115" s="236" t="str">
        <f ca="1">IF(ISERROR($V115),"",OFFSET('Smelter Look-up'!$D$4,$V115-4,0)&amp;"")</f>
        <v>CHINA</v>
      </c>
      <c r="F115" s="236" t="str">
        <f ca="1">IF(ISERROR($V115),"",OFFSET('Smelter Look-up'!$E$4,$V115-4,0))</f>
        <v>CID001231</v>
      </c>
      <c r="G115" s="236" t="str">
        <f ca="1">IF(C115=$X$4,"Enter smelter details", IF(ISERROR($V115),"",OFFSET('Smelter Look-up'!$F$4,$V115-4,0)))</f>
        <v>RMI</v>
      </c>
      <c r="H115" s="237">
        <f ca="1">IF(ISERROR($V115),"",OFFSET('Smelter Look-up'!$G$4,$V115-4,0))</f>
        <v>0</v>
      </c>
      <c r="I115" s="238" t="str">
        <f ca="1">IF(ISERROR($V115),"",OFFSET('Smelter Look-up'!$H$4,$V115-4,0))</f>
        <v>Ganzhou</v>
      </c>
      <c r="J115" s="238" t="str">
        <f ca="1">IF(ISERROR($V115),"",OFFSET('Smelter Look-up'!$I$4,$V115-4,0))</f>
        <v>Jiangxi</v>
      </c>
      <c r="K115" s="240"/>
      <c r="L115" s="240"/>
      <c r="M115" s="240"/>
      <c r="N115" s="240"/>
      <c r="O115" s="240"/>
      <c r="P115" s="239"/>
      <c r="Q115" s="241"/>
      <c r="R115" s="236" t="str">
        <f ca="1">IF(ISERROR($V115),"",OFFSET('Smelter Look-up'!$C$4,$V115-4,0)&amp;"")</f>
        <v>Jiangxi New Nanshan Technology Ltd.</v>
      </c>
      <c r="S115" s="250" t="str">
        <f t="shared" ca="1" si="3"/>
        <v>CN</v>
      </c>
      <c r="T115" s="250" t="str">
        <f ca="1">IF(B115="","",IF(ISERROR(MATCH($J115,SorP!$B$1:$B$6230,0)),"",INDIRECT("'SorP'!$A$"&amp;MATCH($J115,SorP!$B$1:$B$6230,0))))</f>
        <v>CN-36</v>
      </c>
      <c r="U115" s="280"/>
      <c r="V115" s="281">
        <f>IF(C115="",NA(),MATCH($B115&amp;$C115,'Smelter Look-up'!$J:$J,0))</f>
        <v>410</v>
      </c>
      <c r="W115" s="282"/>
      <c r="X115" s="282">
        <f t="shared" ca="1" si="4"/>
        <v>0</v>
      </c>
      <c r="Y115" s="282"/>
      <c r="Z115" s="282"/>
      <c r="AB115" s="284" t="str">
        <f t="shared" si="5"/>
        <v>TinJiangxi New Nanshan Technology Ltd.</v>
      </c>
    </row>
    <row r="116" spans="1:28" s="283" customFormat="1" ht="76.5">
      <c r="A116" s="235" t="s">
        <v>882</v>
      </c>
      <c r="B116" s="236" t="s">
        <v>1264</v>
      </c>
      <c r="C116" s="242" t="s">
        <v>946</v>
      </c>
      <c r="D116" s="236"/>
      <c r="E116" s="236" t="str">
        <f ca="1">IF(ISERROR($V116),"",OFFSET('Smelter Look-up'!$D$4,$V116-4,0)&amp;"")</f>
        <v>MALAYSIA</v>
      </c>
      <c r="F116" s="236" t="str">
        <f ca="1">IF(ISERROR($V116),"",OFFSET('Smelter Look-up'!$E$4,$V116-4,0))</f>
        <v>CID001105</v>
      </c>
      <c r="G116" s="236" t="str">
        <f ca="1">IF(C116=$X$4,"Enter smelter details", IF(ISERROR($V116),"",OFFSET('Smelter Look-up'!$F$4,$V116-4,0)))</f>
        <v>RMI</v>
      </c>
      <c r="H116" s="237">
        <f ca="1">IF(ISERROR($V116),"",OFFSET('Smelter Look-up'!$G$4,$V116-4,0))</f>
        <v>0</v>
      </c>
      <c r="I116" s="238" t="str">
        <f ca="1">IF(ISERROR($V116),"",OFFSET('Smelter Look-up'!$H$4,$V116-4,0))</f>
        <v>Butterworth</v>
      </c>
      <c r="J116" s="238" t="str">
        <f ca="1">IF(ISERROR($V116),"",OFFSET('Smelter Look-up'!$I$4,$V116-4,0))</f>
        <v>Pulau Pinang</v>
      </c>
      <c r="K116" s="240"/>
      <c r="L116" s="240"/>
      <c r="M116" s="240"/>
      <c r="N116" s="240"/>
      <c r="O116" s="240"/>
      <c r="P116" s="239"/>
      <c r="Q116" s="241"/>
      <c r="R116" s="236" t="str">
        <f ca="1">IF(ISERROR($V116),"",OFFSET('Smelter Look-up'!$C$4,$V116-4,0)&amp;"")</f>
        <v>Malaysia Smelting Corporation (MSC)</v>
      </c>
      <c r="S116" s="250" t="str">
        <f t="shared" ca="1" si="3"/>
        <v>MY</v>
      </c>
      <c r="T116" s="250" t="str">
        <f ca="1">IF(B116="","",IF(ISERROR(MATCH($J116,SorP!$B$1:$B$6230,0)),"",INDIRECT("'SorP'!$A$"&amp;MATCH($J116,SorP!$B$1:$B$6230,0))))</f>
        <v>MY-07</v>
      </c>
      <c r="U116" s="280"/>
      <c r="V116" s="281">
        <f>IF(C116="",NA(),MATCH($B116&amp;$C116,'Smelter Look-up'!$J:$J,0))</f>
        <v>418</v>
      </c>
      <c r="W116" s="282"/>
      <c r="X116" s="282">
        <f t="shared" ca="1" si="4"/>
        <v>0</v>
      </c>
      <c r="Y116" s="282"/>
      <c r="Z116" s="282"/>
      <c r="AB116" s="284" t="str">
        <f t="shared" si="5"/>
        <v>TinMalaysia Smelting Corporation (MSC)</v>
      </c>
    </row>
    <row r="117" spans="1:28" s="283" customFormat="1" ht="51">
      <c r="A117" s="235" t="s">
        <v>1472</v>
      </c>
      <c r="B117" s="236" t="s">
        <v>1264</v>
      </c>
      <c r="C117" s="242" t="s">
        <v>3030</v>
      </c>
      <c r="D117" s="236"/>
      <c r="E117" s="236" t="str">
        <f ca="1">IF(ISERROR($V117),"",OFFSET('Smelter Look-up'!$D$4,$V117-4,0)&amp;"")</f>
        <v>BRAZIL</v>
      </c>
      <c r="F117" s="236" t="str">
        <f ca="1">IF(ISERROR($V117),"",OFFSET('Smelter Look-up'!$E$4,$V117-4,0))</f>
        <v>CID002500</v>
      </c>
      <c r="G117" s="236" t="str">
        <f ca="1">IF(C117=$X$4,"Enter smelter details", IF(ISERROR($V117),"",OFFSET('Smelter Look-up'!$F$4,$V117-4,0)))</f>
        <v>RMI</v>
      </c>
      <c r="H117" s="237">
        <f ca="1">IF(ISERROR($V117),"",OFFSET('Smelter Look-up'!$G$4,$V117-4,0))</f>
        <v>0</v>
      </c>
      <c r="I117" s="238" t="str">
        <f ca="1">IF(ISERROR($V117),"",OFFSET('Smelter Look-up'!$H$4,$V117-4,0))</f>
        <v>Ariquemes</v>
      </c>
      <c r="J117" s="238" t="str">
        <f ca="1">IF(ISERROR($V117),"",OFFSET('Smelter Look-up'!$I$4,$V117-4,0))</f>
        <v>Rondônia</v>
      </c>
      <c r="K117" s="240"/>
      <c r="L117" s="240"/>
      <c r="M117" s="240"/>
      <c r="N117" s="240"/>
      <c r="O117" s="240"/>
      <c r="P117" s="239"/>
      <c r="Q117" s="241"/>
      <c r="R117" s="236" t="str">
        <f ca="1">IF(ISERROR($V117),"",OFFSET('Smelter Look-up'!$C$4,$V117-4,0)&amp;"")</f>
        <v>Melt Metais e Ligas S.A.</v>
      </c>
      <c r="S117" s="250" t="str">
        <f t="shared" ca="1" si="3"/>
        <v>BR</v>
      </c>
      <c r="T117" s="250" t="str">
        <f ca="1">IF(B117="","",IF(ISERROR(MATCH($J117,SorP!$B$1:$B$6230,0)),"",INDIRECT("'SorP'!$A$"&amp;MATCH($J117,SorP!$B$1:$B$6230,0))))</f>
        <v>BR-RO</v>
      </c>
      <c r="U117" s="280"/>
      <c r="V117" s="281">
        <f>IF(C117="",NA(),MATCH($B117&amp;$C117,'Smelter Look-up'!$J:$J,0))</f>
        <v>419</v>
      </c>
      <c r="W117" s="282"/>
      <c r="X117" s="282">
        <f t="shared" ca="1" si="4"/>
        <v>0</v>
      </c>
      <c r="Y117" s="282"/>
      <c r="Z117" s="282"/>
      <c r="AB117" s="284" t="str">
        <f t="shared" si="5"/>
        <v>TinMelt Metais e Ligas S.A.</v>
      </c>
    </row>
    <row r="118" spans="1:28" s="283" customFormat="1" ht="51">
      <c r="A118" s="235" t="s">
        <v>2082</v>
      </c>
      <c r="B118" s="236" t="s">
        <v>1264</v>
      </c>
      <c r="C118" s="242" t="s">
        <v>2612</v>
      </c>
      <c r="D118" s="236"/>
      <c r="E118" s="236" t="str">
        <f ca="1">IF(ISERROR($V118),"",OFFSET('Smelter Look-up'!$D$4,$V118-4,0)&amp;"")</f>
        <v>UNITED STATES OF AMERICA</v>
      </c>
      <c r="F118" s="236" t="str">
        <f ca="1">IF(ISERROR($V118),"",OFFSET('Smelter Look-up'!$E$4,$V118-4,0))</f>
        <v>CID001142</v>
      </c>
      <c r="G118" s="236" t="str">
        <f ca="1">IF(C118=$X$4,"Enter smelter details", IF(ISERROR($V118),"",OFFSET('Smelter Look-up'!$F$4,$V118-4,0)))</f>
        <v>RMI</v>
      </c>
      <c r="H118" s="237">
        <f ca="1">IF(ISERROR($V118),"",OFFSET('Smelter Look-up'!$G$4,$V118-4,0))</f>
        <v>0</v>
      </c>
      <c r="I118" s="238" t="str">
        <f ca="1">IF(ISERROR($V118),"",OFFSET('Smelter Look-up'!$H$4,$V118-4,0))</f>
        <v>Twinsburg</v>
      </c>
      <c r="J118" s="238" t="str">
        <f ca="1">IF(ISERROR($V118),"",OFFSET('Smelter Look-up'!$I$4,$V118-4,0))</f>
        <v>Ohio</v>
      </c>
      <c r="K118" s="240"/>
      <c r="L118" s="240"/>
      <c r="M118" s="240"/>
      <c r="N118" s="240"/>
      <c r="O118" s="240"/>
      <c r="P118" s="239"/>
      <c r="Q118" s="241"/>
      <c r="R118" s="236" t="str">
        <f ca="1">IF(ISERROR($V118),"",OFFSET('Smelter Look-up'!$C$4,$V118-4,0)&amp;"")</f>
        <v>Metallic Resources, Inc.</v>
      </c>
      <c r="S118" s="250" t="str">
        <f t="shared" ca="1" si="3"/>
        <v>US</v>
      </c>
      <c r="T118" s="250" t="str">
        <f ca="1">IF(B118="","",IF(ISERROR(MATCH($J118,SorP!$B$1:$B$6230,0)),"",INDIRECT("'SorP'!$A$"&amp;MATCH($J118,SorP!$B$1:$B$6230,0))))</f>
        <v>US-OH</v>
      </c>
      <c r="U118" s="280"/>
      <c r="V118" s="281">
        <f>IF(C118="",NA(),MATCH($B118&amp;$C118,'Smelter Look-up'!$J:$J,0))</f>
        <v>422</v>
      </c>
      <c r="W118" s="282"/>
      <c r="X118" s="282">
        <f t="shared" ca="1" si="4"/>
        <v>0</v>
      </c>
      <c r="Y118" s="282"/>
      <c r="Z118" s="282"/>
      <c r="AB118" s="284" t="str">
        <f t="shared" si="5"/>
        <v>TinMetallic Resources, Inc.</v>
      </c>
    </row>
    <row r="119" spans="1:28" s="283" customFormat="1" ht="51">
      <c r="A119" s="235" t="s">
        <v>2125</v>
      </c>
      <c r="B119" s="236" t="s">
        <v>1264</v>
      </c>
      <c r="C119" s="242" t="s">
        <v>14316</v>
      </c>
      <c r="D119" s="236"/>
      <c r="E119" s="236" t="str">
        <f ca="1">IF(ISERROR($V119),"",OFFSET('Smelter Look-up'!$D$4,$V119-4,0)&amp;"")</f>
        <v>BELGIUM</v>
      </c>
      <c r="F119" s="236" t="str">
        <f ca="1">IF(ISERROR($V119),"",OFFSET('Smelter Look-up'!$E$4,$V119-4,0))</f>
        <v>CID002773</v>
      </c>
      <c r="G119" s="236" t="str">
        <f ca="1">IF(C119=$X$4,"Enter smelter details", IF(ISERROR($V119),"",OFFSET('Smelter Look-up'!$F$4,$V119-4,0)))</f>
        <v>RMI</v>
      </c>
      <c r="H119" s="237">
        <f ca="1">IF(ISERROR($V119),"",OFFSET('Smelter Look-up'!$G$4,$V119-4,0))</f>
        <v>0</v>
      </c>
      <c r="I119" s="238" t="str">
        <f ca="1">IF(ISERROR($V119),"",OFFSET('Smelter Look-up'!$H$4,$V119-4,0))</f>
        <v>Beerse</v>
      </c>
      <c r="J119" s="238" t="str">
        <f ca="1">IF(ISERROR($V119),"",OFFSET('Smelter Look-up'!$I$4,$V119-4,0))</f>
        <v>Antwerpen</v>
      </c>
      <c r="K119" s="240"/>
      <c r="L119" s="240"/>
      <c r="M119" s="240"/>
      <c r="N119" s="240"/>
      <c r="O119" s="240"/>
      <c r="P119" s="239"/>
      <c r="Q119" s="241"/>
      <c r="R119" s="236" t="str">
        <f ca="1">IF(ISERROR($V119),"",OFFSET('Smelter Look-up'!$C$4,$V119-4,0)&amp;"")</f>
        <v>Metallo Belgium N.V.</v>
      </c>
      <c r="S119" s="250" t="str">
        <f t="shared" ca="1" si="3"/>
        <v>BE</v>
      </c>
      <c r="T119" s="250" t="str">
        <f ca="1">IF(B119="","",IF(ISERROR(MATCH($J119,SorP!$B$1:$B$6230,0)),"",INDIRECT("'SorP'!$A$"&amp;MATCH($J119,SorP!$B$1:$B$6230,0))))</f>
        <v>BE-VAN</v>
      </c>
      <c r="U119" s="280"/>
      <c r="V119" s="281">
        <f>IF(C119="",NA(),MATCH($B119&amp;$C119,'Smelter Look-up'!$J:$J,0))</f>
        <v>423</v>
      </c>
      <c r="W119" s="282"/>
      <c r="X119" s="282">
        <f t="shared" ca="1" si="4"/>
        <v>0</v>
      </c>
      <c r="Y119" s="282"/>
      <c r="Z119" s="282"/>
      <c r="AB119" s="284" t="str">
        <f t="shared" si="5"/>
        <v>TinMetallo Belgium N.V.</v>
      </c>
    </row>
    <row r="120" spans="1:28" s="283" customFormat="1" ht="51">
      <c r="A120" s="235" t="s">
        <v>883</v>
      </c>
      <c r="B120" s="236" t="s">
        <v>1264</v>
      </c>
      <c r="C120" s="242" t="s">
        <v>13597</v>
      </c>
      <c r="D120" s="236"/>
      <c r="E120" s="236" t="str">
        <f ca="1">IF(ISERROR($V120),"",OFFSET('Smelter Look-up'!$D$4,$V120-4,0)&amp;"")</f>
        <v>BRAZIL</v>
      </c>
      <c r="F120" s="236" t="str">
        <f ca="1">IF(ISERROR($V120),"",OFFSET('Smelter Look-up'!$E$4,$V120-4,0))</f>
        <v>CID001173</v>
      </c>
      <c r="G120" s="236" t="str">
        <f ca="1">IF(C120=$X$4,"Enter smelter details", IF(ISERROR($V120),"",OFFSET('Smelter Look-up'!$F$4,$V120-4,0)))</f>
        <v>RMI</v>
      </c>
      <c r="H120" s="237">
        <f ca="1">IF(ISERROR($V120),"",OFFSET('Smelter Look-up'!$G$4,$V120-4,0))</f>
        <v>0</v>
      </c>
      <c r="I120" s="238" t="str">
        <f ca="1">IF(ISERROR($V120),"",OFFSET('Smelter Look-up'!$H$4,$V120-4,0))</f>
        <v>Bairro Guarapiranga</v>
      </c>
      <c r="J120" s="238" t="str">
        <f ca="1">IF(ISERROR($V120),"",OFFSET('Smelter Look-up'!$I$4,$V120-4,0))</f>
        <v>São Paulo</v>
      </c>
      <c r="K120" s="240"/>
      <c r="L120" s="240"/>
      <c r="M120" s="240"/>
      <c r="N120" s="240"/>
      <c r="O120" s="240"/>
      <c r="P120" s="239"/>
      <c r="Q120" s="241"/>
      <c r="R120" s="236" t="str">
        <f ca="1">IF(ISERROR($V120),"",OFFSET('Smelter Look-up'!$C$4,$V120-4,0)&amp;"")</f>
        <v>Mineracao Taboca S.A.</v>
      </c>
      <c r="S120" s="250" t="str">
        <f t="shared" ca="1" si="3"/>
        <v>BR</v>
      </c>
      <c r="T120" s="250" t="str">
        <f ca="1">IF(B120="","",IF(ISERROR(MATCH($J120,SorP!$B$1:$B$6230,0)),"",INDIRECT("'SorP'!$A$"&amp;MATCH($J120,SorP!$B$1:$B$6230,0))))</f>
        <v>BR-SP</v>
      </c>
      <c r="U120" s="280"/>
      <c r="V120" s="281">
        <f>IF(C120="",NA(),MATCH($B120&amp;$C120,'Smelter Look-up'!$J:$J,0))</f>
        <v>425</v>
      </c>
      <c r="W120" s="282"/>
      <c r="X120" s="282">
        <f t="shared" ca="1" si="4"/>
        <v>0</v>
      </c>
      <c r="Y120" s="282"/>
      <c r="Z120" s="282"/>
      <c r="AB120" s="284" t="str">
        <f t="shared" si="5"/>
        <v>TinMineracao Taboca S.A.</v>
      </c>
    </row>
    <row r="121" spans="1:28" s="283" customFormat="1" ht="25.5">
      <c r="A121" s="235" t="s">
        <v>884</v>
      </c>
      <c r="B121" s="236" t="s">
        <v>1264</v>
      </c>
      <c r="C121" s="242" t="s">
        <v>1163</v>
      </c>
      <c r="D121" s="236"/>
      <c r="E121" s="236" t="str">
        <f ca="1">IF(ISERROR($V121),"",OFFSET('Smelter Look-up'!$D$4,$V121-4,0)&amp;"")</f>
        <v>PERU</v>
      </c>
      <c r="F121" s="236" t="str">
        <f ca="1">IF(ISERROR($V121),"",OFFSET('Smelter Look-up'!$E$4,$V121-4,0))</f>
        <v>CID001182</v>
      </c>
      <c r="G121" s="236" t="str">
        <f ca="1">IF(C121=$X$4,"Enter smelter details", IF(ISERROR($V121),"",OFFSET('Smelter Look-up'!$F$4,$V121-4,0)))</f>
        <v>RMI</v>
      </c>
      <c r="H121" s="237">
        <f ca="1">IF(ISERROR($V121),"",OFFSET('Smelter Look-up'!$G$4,$V121-4,0))</f>
        <v>0</v>
      </c>
      <c r="I121" s="238" t="str">
        <f ca="1">IF(ISERROR($V121),"",OFFSET('Smelter Look-up'!$H$4,$V121-4,0))</f>
        <v>Paracas</v>
      </c>
      <c r="J121" s="238" t="str">
        <f ca="1">IF(ISERROR($V121),"",OFFSET('Smelter Look-up'!$I$4,$V121-4,0))</f>
        <v>Ika</v>
      </c>
      <c r="K121" s="240"/>
      <c r="L121" s="240"/>
      <c r="M121" s="240"/>
      <c r="N121" s="240"/>
      <c r="O121" s="240"/>
      <c r="P121" s="239"/>
      <c r="Q121" s="241"/>
      <c r="R121" s="236" t="str">
        <f ca="1">IF(ISERROR($V121),"",OFFSET('Smelter Look-up'!$C$4,$V121-4,0)&amp;"")</f>
        <v>Minsur</v>
      </c>
      <c r="S121" s="250" t="str">
        <f t="shared" ca="1" si="3"/>
        <v>PE</v>
      </c>
      <c r="T121" s="250" t="str">
        <f ca="1">IF(B121="","",IF(ISERROR(MATCH($J121,SorP!$B$1:$B$6230,0)),"",INDIRECT("'SorP'!$A$"&amp;MATCH($J121,SorP!$B$1:$B$6230,0))))</f>
        <v>PE-ICA</v>
      </c>
      <c r="U121" s="280"/>
      <c r="V121" s="281">
        <f>IF(C121="",NA(),MATCH($B121&amp;$C121,'Smelter Look-up'!$J:$J,0))</f>
        <v>428</v>
      </c>
      <c r="W121" s="282"/>
      <c r="X121" s="282">
        <f t="shared" ca="1" si="4"/>
        <v>0</v>
      </c>
      <c r="Y121" s="282"/>
      <c r="Z121" s="282"/>
      <c r="AB121" s="284" t="str">
        <f t="shared" si="5"/>
        <v>TinMinsur</v>
      </c>
    </row>
    <row r="122" spans="1:28" s="283" customFormat="1" ht="38.25">
      <c r="A122" s="235" t="s">
        <v>3036</v>
      </c>
      <c r="B122" s="236" t="s">
        <v>1264</v>
      </c>
      <c r="C122" s="242" t="s">
        <v>2993</v>
      </c>
      <c r="D122" s="236"/>
      <c r="E122" s="236" t="str">
        <f ca="1">IF(ISERROR($V122),"",OFFSET('Smelter Look-up'!$D$4,$V122-4,0)&amp;"")</f>
        <v>MALAYSIA</v>
      </c>
      <c r="F122" s="236" t="str">
        <f ca="1">IF(ISERROR($V122),"",OFFSET('Smelter Look-up'!$E$4,$V122-4,0))</f>
        <v>CID002858</v>
      </c>
      <c r="G122" s="236" t="str">
        <f ca="1">IF(C122=$X$4,"Enter smelter details", IF(ISERROR($V122),"",OFFSET('Smelter Look-up'!$F$4,$V122-4,0)))</f>
        <v>RMI</v>
      </c>
      <c r="H122" s="237">
        <f ca="1">IF(ISERROR($V122),"",OFFSET('Smelter Look-up'!$G$4,$V122-4,0))</f>
        <v>0</v>
      </c>
      <c r="I122" s="238" t="str">
        <f ca="1">IF(ISERROR($V122),"",OFFSET('Smelter Look-up'!$H$4,$V122-4,0))</f>
        <v>Kawasan Perindustrian Bukit Rambai</v>
      </c>
      <c r="J122" s="238" t="str">
        <f ca="1">IF(ISERROR($V122),"",OFFSET('Smelter Look-up'!$I$4,$V122-4,0))</f>
        <v>Melaka</v>
      </c>
      <c r="K122" s="240"/>
      <c r="L122" s="240"/>
      <c r="M122" s="240"/>
      <c r="N122" s="240"/>
      <c r="O122" s="240"/>
      <c r="P122" s="239"/>
      <c r="Q122" s="241"/>
      <c r="R122" s="236" t="str">
        <f ca="1">IF(ISERROR($V122),"",OFFSET('Smelter Look-up'!$C$4,$V122-4,0)&amp;"")</f>
        <v>Modeltech Sdn Bhd</v>
      </c>
      <c r="S122" s="250" t="str">
        <f t="shared" ca="1" si="3"/>
        <v>MY</v>
      </c>
      <c r="T122" s="250" t="str">
        <f ca="1">IF(B122="","",IF(ISERROR(MATCH($J122,SorP!$B$1:$B$6230,0)),"",INDIRECT("'SorP'!$A$"&amp;MATCH($J122,SorP!$B$1:$B$6230,0))))</f>
        <v>MY-04</v>
      </c>
      <c r="U122" s="280"/>
      <c r="V122" s="281">
        <f>IF(C122="",NA(),MATCH($B122&amp;$C122,'Smelter Look-up'!$J:$J,0))</f>
        <v>430</v>
      </c>
      <c r="W122" s="282"/>
      <c r="X122" s="282">
        <f t="shared" ca="1" si="4"/>
        <v>0</v>
      </c>
      <c r="Y122" s="282"/>
      <c r="Z122" s="282"/>
      <c r="AB122" s="284" t="str">
        <f t="shared" si="5"/>
        <v>TinModeltech Sdn Bhd</v>
      </c>
    </row>
    <row r="123" spans="1:28" s="283" customFormat="1" ht="76.5">
      <c r="A123" s="235" t="s">
        <v>887</v>
      </c>
      <c r="B123" s="236" t="s">
        <v>1264</v>
      </c>
      <c r="C123" s="242" t="s">
        <v>886</v>
      </c>
      <c r="D123" s="236"/>
      <c r="E123" s="236" t="str">
        <f ca="1">IF(ISERROR($V123),"",OFFSET('Smelter Look-up'!$D$4,$V123-4,0)&amp;"")</f>
        <v>THAILAND</v>
      </c>
      <c r="F123" s="236" t="str">
        <f ca="1">IF(ISERROR($V123),"",OFFSET('Smelter Look-up'!$E$4,$V123-4,0))</f>
        <v>CID001314</v>
      </c>
      <c r="G123" s="236" t="str">
        <f ca="1">IF(C123=$X$4,"Enter smelter details", IF(ISERROR($V123),"",OFFSET('Smelter Look-up'!$F$4,$V123-4,0)))</f>
        <v>RMI</v>
      </c>
      <c r="H123" s="237">
        <f ca="1">IF(ISERROR($V123),"",OFFSET('Smelter Look-up'!$G$4,$V123-4,0))</f>
        <v>0</v>
      </c>
      <c r="I123" s="238" t="str">
        <f ca="1">IF(ISERROR($V123),"",OFFSET('Smelter Look-up'!$H$4,$V123-4,0))</f>
        <v>Nongkham Sriracha</v>
      </c>
      <c r="J123" s="238" t="str">
        <f ca="1">IF(ISERROR($V123),"",OFFSET('Smelter Look-up'!$I$4,$V123-4,0))</f>
        <v>Chon Buri</v>
      </c>
      <c r="K123" s="240"/>
      <c r="L123" s="240"/>
      <c r="M123" s="240"/>
      <c r="N123" s="240"/>
      <c r="O123" s="240"/>
      <c r="P123" s="239"/>
      <c r="Q123" s="241"/>
      <c r="R123" s="236" t="str">
        <f ca="1">IF(ISERROR($V123),"",OFFSET('Smelter Look-up'!$C$4,$V123-4,0)&amp;"")</f>
        <v>O.M. Manufacturing (Thailand) Co., Ltd.</v>
      </c>
      <c r="S123" s="250" t="str">
        <f t="shared" ref="S123:S186" ca="1" si="6">IF(B123="","",IF(ISERROR(MATCH($E123,CL,0)),"Unknown",INDIRECT("'C'!$A$"&amp;MATCH($E123,CL,0)+1)))</f>
        <v>TH</v>
      </c>
      <c r="T123" s="250" t="str">
        <f ca="1">IF(B123="","",IF(ISERROR(MATCH($J123,SorP!$B$1:$B$6230,0)),"",INDIRECT("'SorP'!$A$"&amp;MATCH($J123,SorP!$B$1:$B$6230,0))))</f>
        <v>TH-20</v>
      </c>
      <c r="U123" s="280"/>
      <c r="V123" s="281">
        <f>IF(C123="",NA(),MATCH($B123&amp;$C123,'Smelter Look-up'!$J:$J,0))</f>
        <v>435</v>
      </c>
      <c r="W123" s="282"/>
      <c r="X123" s="282">
        <f t="shared" ref="X123:X186" ca="1" si="7">IF(AND(C123="Smelter not listed",OR(LEN(D123)=0,LEN(E123)=0)),1,0)</f>
        <v>0</v>
      </c>
      <c r="Y123" s="282"/>
      <c r="Z123" s="282"/>
      <c r="AB123" s="284" t="str">
        <f t="shared" ref="AB123:AB186" si="8">B123&amp;C123</f>
        <v>TinO.M. Manufacturing (Thailand) Co., Ltd.</v>
      </c>
    </row>
    <row r="124" spans="1:28" s="283" customFormat="1" ht="63.75">
      <c r="A124" s="235" t="s">
        <v>1562</v>
      </c>
      <c r="B124" s="236" t="s">
        <v>1264</v>
      </c>
      <c r="C124" s="242" t="s">
        <v>1561</v>
      </c>
      <c r="D124" s="236"/>
      <c r="E124" s="236" t="str">
        <f ca="1">IF(ISERROR($V124),"",OFFSET('Smelter Look-up'!$D$4,$V124-4,0)&amp;"")</f>
        <v>PHILIPPINES</v>
      </c>
      <c r="F124" s="236" t="str">
        <f ca="1">IF(ISERROR($V124),"",OFFSET('Smelter Look-up'!$E$4,$V124-4,0))</f>
        <v>CID002517</v>
      </c>
      <c r="G124" s="236" t="str">
        <f ca="1">IF(C124=$X$4,"Enter smelter details", IF(ISERROR($V124),"",OFFSET('Smelter Look-up'!$F$4,$V124-4,0)))</f>
        <v>RMI</v>
      </c>
      <c r="H124" s="237">
        <f ca="1">IF(ISERROR($V124),"",OFFSET('Smelter Look-up'!$G$4,$V124-4,0))</f>
        <v>0</v>
      </c>
      <c r="I124" s="238" t="str">
        <f ca="1">IF(ISERROR($V124),"",OFFSET('Smelter Look-up'!$H$4,$V124-4,0))</f>
        <v>Rosario</v>
      </c>
      <c r="J124" s="238" t="str">
        <f ca="1">IF(ISERROR($V124),"",OFFSET('Smelter Look-up'!$I$4,$V124-4,0))</f>
        <v>Cavite</v>
      </c>
      <c r="K124" s="240"/>
      <c r="L124" s="240"/>
      <c r="M124" s="240"/>
      <c r="N124" s="240"/>
      <c r="O124" s="240"/>
      <c r="P124" s="239"/>
      <c r="Q124" s="241"/>
      <c r="R124" s="236" t="str">
        <f ca="1">IF(ISERROR($V124),"",OFFSET('Smelter Look-up'!$C$4,$V124-4,0)&amp;"")</f>
        <v>O.M. Manufacturing Philippines, Inc.</v>
      </c>
      <c r="S124" s="250" t="str">
        <f t="shared" ca="1" si="6"/>
        <v>PH</v>
      </c>
      <c r="T124" s="250" t="str">
        <f ca="1">IF(B124="","",IF(ISERROR(MATCH($J124,SorP!$B$1:$B$6230,0)),"",INDIRECT("'SorP'!$A$"&amp;MATCH($J124,SorP!$B$1:$B$6230,0))))</f>
        <v>PH-CAV</v>
      </c>
      <c r="U124" s="280"/>
      <c r="V124" s="281">
        <f>IF(C124="",NA(),MATCH($B124&amp;$C124,'Smelter Look-up'!$J:$J,0))</f>
        <v>436</v>
      </c>
      <c r="W124" s="282"/>
      <c r="X124" s="282">
        <f t="shared" ca="1" si="7"/>
        <v>0</v>
      </c>
      <c r="Y124" s="282"/>
      <c r="Z124" s="282"/>
      <c r="AB124" s="284" t="str">
        <f t="shared" si="8"/>
        <v>TinO.M. Manufacturing Philippines, Inc.</v>
      </c>
    </row>
    <row r="125" spans="1:28" s="283" customFormat="1" ht="63.75">
      <c r="A125" s="235" t="s">
        <v>1535</v>
      </c>
      <c r="B125" s="236" t="s">
        <v>1264</v>
      </c>
      <c r="C125" s="242" t="s">
        <v>2707</v>
      </c>
      <c r="D125" s="236"/>
      <c r="E125" s="236" t="str">
        <f ca="1">IF(ISERROR($V125),"",OFFSET('Smelter Look-up'!$D$4,$V125-4,0)&amp;"")</f>
        <v>INDONESIA</v>
      </c>
      <c r="F125" s="236" t="str">
        <f ca="1">IF(ISERROR($V125),"",OFFSET('Smelter Look-up'!$E$4,$V125-4,0))</f>
        <v>CID000309</v>
      </c>
      <c r="G125" s="236" t="str">
        <f ca="1">IF(C125=$X$4,"Enter smelter details", IF(ISERROR($V125),"",OFFSET('Smelter Look-up'!$F$4,$V125-4,0)))</f>
        <v>RMI</v>
      </c>
      <c r="H125" s="237">
        <f ca="1">IF(ISERROR($V125),"",OFFSET('Smelter Look-up'!$G$4,$V125-4,0))</f>
        <v>0</v>
      </c>
      <c r="I125" s="238" t="str">
        <f ca="1">IF(ISERROR($V125),"",OFFSET('Smelter Look-up'!$H$4,$V125-4,0))</f>
        <v>Pemali</v>
      </c>
      <c r="J125" s="238" t="str">
        <f ca="1">IF(ISERROR($V125),"",OFFSET('Smelter Look-up'!$I$4,$V125-4,0))</f>
        <v>Kepulauan Bangka Belitung</v>
      </c>
      <c r="K125" s="240"/>
      <c r="L125" s="240"/>
      <c r="M125" s="240"/>
      <c r="N125" s="240"/>
      <c r="O125" s="240"/>
      <c r="P125" s="239"/>
      <c r="Q125" s="241"/>
      <c r="R125" s="236" t="str">
        <f ca="1">IF(ISERROR($V125),"",OFFSET('Smelter Look-up'!$C$4,$V125-4,0)&amp;"")</f>
        <v>PT Aries Kencana Sejahtera</v>
      </c>
      <c r="S125" s="250" t="str">
        <f t="shared" ca="1" si="6"/>
        <v>ID</v>
      </c>
      <c r="T125" s="250" t="str">
        <f ca="1">IF(B125="","",IF(ISERROR(MATCH($J125,SorP!$B$1:$B$6230,0)),"",INDIRECT("'SorP'!$A$"&amp;MATCH($J125,SorP!$B$1:$B$6230,0))))</f>
        <v>ID-BB</v>
      </c>
      <c r="U125" s="280"/>
      <c r="V125" s="281">
        <f>IF(C125="",NA(),MATCH($B125&amp;$C125,'Smelter Look-up'!$J:$J,0))</f>
        <v>441</v>
      </c>
      <c r="W125" s="282"/>
      <c r="X125" s="282">
        <f t="shared" ca="1" si="7"/>
        <v>0</v>
      </c>
      <c r="Y125" s="282"/>
      <c r="Z125" s="282"/>
      <c r="AB125" s="284" t="str">
        <f t="shared" si="8"/>
        <v>TinPT Aries Kencana Sejahtera</v>
      </c>
    </row>
    <row r="126" spans="1:28" s="283" customFormat="1" ht="63.75">
      <c r="A126" s="235" t="s">
        <v>889</v>
      </c>
      <c r="B126" s="236" t="s">
        <v>1264</v>
      </c>
      <c r="C126" s="242" t="s">
        <v>971</v>
      </c>
      <c r="D126" s="236"/>
      <c r="E126" s="236" t="str">
        <f ca="1">IF(ISERROR($V126),"",OFFSET('Smelter Look-up'!$D$4,$V126-4,0)&amp;"")</f>
        <v>INDONESIA</v>
      </c>
      <c r="F126" s="236" t="str">
        <f ca="1">IF(ISERROR($V126),"",OFFSET('Smelter Look-up'!$E$4,$V126-4,0))</f>
        <v>CID001399</v>
      </c>
      <c r="G126" s="236" t="str">
        <f ca="1">IF(C126=$X$4,"Enter smelter details", IF(ISERROR($V126),"",OFFSET('Smelter Look-up'!$F$4,$V126-4,0)))</f>
        <v>RMI</v>
      </c>
      <c r="H126" s="237">
        <f ca="1">IF(ISERROR($V126),"",OFFSET('Smelter Look-up'!$G$4,$V126-4,0))</f>
        <v>0</v>
      </c>
      <c r="I126" s="238" t="str">
        <f ca="1">IF(ISERROR($V126),"",OFFSET('Smelter Look-up'!$H$4,$V126-4,0))</f>
        <v>Sungailiat</v>
      </c>
      <c r="J126" s="238" t="str">
        <f ca="1">IF(ISERROR($V126),"",OFFSET('Smelter Look-up'!$I$4,$V126-4,0))</f>
        <v>Kepulauan Bangka Belitung</v>
      </c>
      <c r="K126" s="240"/>
      <c r="L126" s="240"/>
      <c r="M126" s="240"/>
      <c r="N126" s="240"/>
      <c r="O126" s="240"/>
      <c r="P126" s="239"/>
      <c r="Q126" s="241"/>
      <c r="R126" s="236" t="str">
        <f ca="1">IF(ISERROR($V126),"",OFFSET('Smelter Look-up'!$C$4,$V126-4,0)&amp;"")</f>
        <v>PT Artha Cipta Langgeng</v>
      </c>
      <c r="S126" s="250" t="str">
        <f t="shared" ca="1" si="6"/>
        <v>ID</v>
      </c>
      <c r="T126" s="250" t="str">
        <f ca="1">IF(B126="","",IF(ISERROR(MATCH($J126,SorP!$B$1:$B$6230,0)),"",INDIRECT("'SorP'!$A$"&amp;MATCH($J126,SorP!$B$1:$B$6230,0))))</f>
        <v>ID-BB</v>
      </c>
      <c r="U126" s="280"/>
      <c r="V126" s="281">
        <f>IF(C126="",NA(),MATCH($B126&amp;$C126,'Smelter Look-up'!$J:$J,0))</f>
        <v>442</v>
      </c>
      <c r="W126" s="282"/>
      <c r="X126" s="282">
        <f t="shared" ca="1" si="7"/>
        <v>0</v>
      </c>
      <c r="Y126" s="282"/>
      <c r="Z126" s="282"/>
      <c r="AB126" s="284" t="str">
        <f t="shared" si="8"/>
        <v>TinPT Artha Cipta Langgeng</v>
      </c>
    </row>
    <row r="127" spans="1:28" s="283" customFormat="1" ht="63.75">
      <c r="A127" s="235" t="s">
        <v>1564</v>
      </c>
      <c r="B127" s="236" t="s">
        <v>1264</v>
      </c>
      <c r="C127" s="242" t="s">
        <v>1563</v>
      </c>
      <c r="D127" s="236"/>
      <c r="E127" s="236" t="str">
        <f ca="1">IF(ISERROR($V127),"",OFFSET('Smelter Look-up'!$D$4,$V127-4,0)&amp;"")</f>
        <v>INDONESIA</v>
      </c>
      <c r="F127" s="236" t="str">
        <f ca="1">IF(ISERROR($V127),"",OFFSET('Smelter Look-up'!$E$4,$V127-4,0))</f>
        <v>CID002503</v>
      </c>
      <c r="G127" s="236" t="str">
        <f ca="1">IF(C127=$X$4,"Enter smelter details", IF(ISERROR($V127),"",OFFSET('Smelter Look-up'!$F$4,$V127-4,0)))</f>
        <v>RMI</v>
      </c>
      <c r="H127" s="237">
        <f ca="1">IF(ISERROR($V127),"",OFFSET('Smelter Look-up'!$G$4,$V127-4,0))</f>
        <v>0</v>
      </c>
      <c r="I127" s="238" t="str">
        <f ca="1">IF(ISERROR($V127),"",OFFSET('Smelter Look-up'!$H$4,$V127-4,0))</f>
        <v>Sungailiat</v>
      </c>
      <c r="J127" s="238" t="str">
        <f ca="1">IF(ISERROR($V127),"",OFFSET('Smelter Look-up'!$I$4,$V127-4,0))</f>
        <v>Kepulauan Bangka Belitung</v>
      </c>
      <c r="K127" s="240"/>
      <c r="L127" s="240"/>
      <c r="M127" s="240"/>
      <c r="N127" s="240"/>
      <c r="O127" s="240"/>
      <c r="P127" s="239"/>
      <c r="Q127" s="241"/>
      <c r="R127" s="236" t="str">
        <f ca="1">IF(ISERROR($V127),"",OFFSET('Smelter Look-up'!$C$4,$V127-4,0)&amp;"")</f>
        <v>PT ATD Makmur Mandiri Jaya</v>
      </c>
      <c r="S127" s="250" t="str">
        <f t="shared" ca="1" si="6"/>
        <v>ID</v>
      </c>
      <c r="T127" s="250" t="str">
        <f ca="1">IF(B127="","",IF(ISERROR(MATCH($J127,SorP!$B$1:$B$6230,0)),"",INDIRECT("'SorP'!$A$"&amp;MATCH($J127,SorP!$B$1:$B$6230,0))))</f>
        <v>ID-BB</v>
      </c>
      <c r="U127" s="280"/>
      <c r="V127" s="281">
        <f>IF(C127="",NA(),MATCH($B127&amp;$C127,'Smelter Look-up'!$J:$J,0))</f>
        <v>443</v>
      </c>
      <c r="W127" s="282"/>
      <c r="X127" s="282">
        <f t="shared" ca="1" si="7"/>
        <v>0</v>
      </c>
      <c r="Y127" s="282"/>
      <c r="Z127" s="282"/>
      <c r="AB127" s="284" t="str">
        <f t="shared" si="8"/>
        <v>TinPT ATD Makmur Mandiri Jaya</v>
      </c>
    </row>
    <row r="128" spans="1:28" s="283" customFormat="1" ht="51">
      <c r="A128" s="235" t="s">
        <v>890</v>
      </c>
      <c r="B128" s="236" t="s">
        <v>1264</v>
      </c>
      <c r="C128" s="242" t="s">
        <v>972</v>
      </c>
      <c r="D128" s="236"/>
      <c r="E128" s="236" t="str">
        <f ca="1">IF(ISERROR($V128),"",OFFSET('Smelter Look-up'!$D$4,$V128-4,0)&amp;"")</f>
        <v>INDONESIA</v>
      </c>
      <c r="F128" s="236" t="str">
        <f ca="1">IF(ISERROR($V128),"",OFFSET('Smelter Look-up'!$E$4,$V128-4,0))</f>
        <v>CID001402</v>
      </c>
      <c r="G128" s="236" t="str">
        <f ca="1">IF(C128=$X$4,"Enter smelter details", IF(ISERROR($V128),"",OFFSET('Smelter Look-up'!$F$4,$V128-4,0)))</f>
        <v>RMI</v>
      </c>
      <c r="H128" s="237">
        <f ca="1">IF(ISERROR($V128),"",OFFSET('Smelter Look-up'!$G$4,$V128-4,0))</f>
        <v>0</v>
      </c>
      <c r="I128" s="238" t="str">
        <f ca="1">IF(ISERROR($V128),"",OFFSET('Smelter Look-up'!$H$4,$V128-4,0))</f>
        <v>Lintang</v>
      </c>
      <c r="J128" s="238" t="str">
        <f ca="1">IF(ISERROR($V128),"",OFFSET('Smelter Look-up'!$I$4,$V128-4,0))</f>
        <v>Kepulauan Bangka Belitung</v>
      </c>
      <c r="K128" s="240"/>
      <c r="L128" s="240"/>
      <c r="M128" s="240"/>
      <c r="N128" s="240"/>
      <c r="O128" s="240"/>
      <c r="P128" s="239"/>
      <c r="Q128" s="241"/>
      <c r="R128" s="236" t="str">
        <f ca="1">IF(ISERROR($V128),"",OFFSET('Smelter Look-up'!$C$4,$V128-4,0)&amp;"")</f>
        <v>PT Babel Inti Perkasa</v>
      </c>
      <c r="S128" s="250" t="str">
        <f t="shared" ca="1" si="6"/>
        <v>ID</v>
      </c>
      <c r="T128" s="250" t="str">
        <f ca="1">IF(B128="","",IF(ISERROR(MATCH($J128,SorP!$B$1:$B$6230,0)),"",INDIRECT("'SorP'!$A$"&amp;MATCH($J128,SorP!$B$1:$B$6230,0))))</f>
        <v>ID-BB</v>
      </c>
      <c r="U128" s="280"/>
      <c r="V128" s="281">
        <f>IF(C128="",NA(),MATCH($B128&amp;$C128,'Smelter Look-up'!$J:$J,0))</f>
        <v>444</v>
      </c>
      <c r="W128" s="282"/>
      <c r="X128" s="282">
        <f t="shared" ca="1" si="7"/>
        <v>0</v>
      </c>
      <c r="Y128" s="282"/>
      <c r="Z128" s="282"/>
      <c r="AB128" s="284" t="str">
        <f t="shared" si="8"/>
        <v>TinPT Babel Inti Perkasa</v>
      </c>
    </row>
    <row r="129" spans="1:28" s="283" customFormat="1" ht="51">
      <c r="A129" s="235" t="s">
        <v>2696</v>
      </c>
      <c r="B129" s="236" t="s">
        <v>1264</v>
      </c>
      <c r="C129" s="242" t="s">
        <v>2695</v>
      </c>
      <c r="D129" s="236"/>
      <c r="E129" s="236" t="str">
        <f ca="1">IF(ISERROR($V129),"",OFFSET('Smelter Look-up'!$D$4,$V129-4,0)&amp;"")</f>
        <v>INDONESIA</v>
      </c>
      <c r="F129" s="236" t="str">
        <f ca="1">IF(ISERROR($V129),"",OFFSET('Smelter Look-up'!$E$4,$V129-4,0))</f>
        <v>CID002776</v>
      </c>
      <c r="G129" s="236" t="str">
        <f ca="1">IF(C129=$X$4,"Enter smelter details", IF(ISERROR($V129),"",OFFSET('Smelter Look-up'!$F$4,$V129-4,0)))</f>
        <v>RMI</v>
      </c>
      <c r="H129" s="237">
        <f ca="1">IF(ISERROR($V129),"",OFFSET('Smelter Look-up'!$G$4,$V129-4,0))</f>
        <v>0</v>
      </c>
      <c r="I129" s="238" t="str">
        <f ca="1">IF(ISERROR($V129),"",OFFSET('Smelter Look-up'!$H$4,$V129-4,0))</f>
        <v>Air Mesu</v>
      </c>
      <c r="J129" s="238" t="str">
        <f ca="1">IF(ISERROR($V129),"",OFFSET('Smelter Look-up'!$I$4,$V129-4,0))</f>
        <v>Kepulauan Bangka Belitung</v>
      </c>
      <c r="K129" s="240"/>
      <c r="L129" s="240"/>
      <c r="M129" s="240"/>
      <c r="N129" s="240"/>
      <c r="O129" s="240"/>
      <c r="P129" s="239"/>
      <c r="Q129" s="241"/>
      <c r="R129" s="236" t="str">
        <f ca="1">IF(ISERROR($V129),"",OFFSET('Smelter Look-up'!$C$4,$V129-4,0)&amp;"")</f>
        <v>PT Bangka Prima Tin</v>
      </c>
      <c r="S129" s="250" t="str">
        <f t="shared" ca="1" si="6"/>
        <v>ID</v>
      </c>
      <c r="T129" s="250" t="str">
        <f ca="1">IF(B129="","",IF(ISERROR(MATCH($J129,SorP!$B$1:$B$6230,0)),"",INDIRECT("'SorP'!$A$"&amp;MATCH($J129,SorP!$B$1:$B$6230,0))))</f>
        <v>ID-BB</v>
      </c>
      <c r="U129" s="280"/>
      <c r="V129" s="281">
        <f>IF(C129="",NA(),MATCH($B129&amp;$C129,'Smelter Look-up'!$J:$J,0))</f>
        <v>445</v>
      </c>
      <c r="W129" s="282"/>
      <c r="X129" s="282">
        <f t="shared" ca="1" si="7"/>
        <v>0</v>
      </c>
      <c r="Y129" s="282"/>
      <c r="Z129" s="282"/>
      <c r="AB129" s="284" t="str">
        <f t="shared" si="8"/>
        <v>TinPT Bangka Prima Tin</v>
      </c>
    </row>
    <row r="130" spans="1:28" s="283" customFormat="1" ht="51">
      <c r="A130" s="235" t="s">
        <v>14321</v>
      </c>
      <c r="B130" s="236" t="s">
        <v>1264</v>
      </c>
      <c r="C130" s="242" t="s">
        <v>14320</v>
      </c>
      <c r="D130" s="236"/>
      <c r="E130" s="236" t="str">
        <f ca="1">IF(ISERROR($V130),"",OFFSET('Smelter Look-up'!$D$4,$V130-4,0)&amp;"")</f>
        <v>INDONESIA</v>
      </c>
      <c r="F130" s="236" t="str">
        <f ca="1">IF(ISERROR($V130),"",OFFSET('Smelter Look-up'!$E$4,$V130-4,0))</f>
        <v>CID003205</v>
      </c>
      <c r="G130" s="236" t="str">
        <f ca="1">IF(C130=$X$4,"Enter smelter details", IF(ISERROR($V130),"",OFFSET('Smelter Look-up'!$F$4,$V130-4,0)))</f>
        <v>RMI</v>
      </c>
      <c r="H130" s="237">
        <f ca="1">IF(ISERROR($V130),"",OFFSET('Smelter Look-up'!$G$4,$V130-4,0))</f>
        <v>0</v>
      </c>
      <c r="I130" s="238" t="str">
        <f ca="1">IF(ISERROR($V130),"",OFFSET('Smelter Look-up'!$H$4,$V130-4,0))</f>
        <v>Pangkalpinang</v>
      </c>
      <c r="J130" s="238" t="str">
        <f ca="1">IF(ISERROR($V130),"",OFFSET('Smelter Look-up'!$I$4,$V130-4,0))</f>
        <v>Kepulauan Bangka Belitung</v>
      </c>
      <c r="K130" s="240"/>
      <c r="L130" s="240"/>
      <c r="M130" s="240"/>
      <c r="N130" s="240"/>
      <c r="O130" s="240"/>
      <c r="P130" s="239"/>
      <c r="Q130" s="241"/>
      <c r="R130" s="236" t="str">
        <f ca="1">IF(ISERROR($V130),"",OFFSET('Smelter Look-up'!$C$4,$V130-4,0)&amp;"")</f>
        <v>PT Bangka Serumpun</v>
      </c>
      <c r="S130" s="250" t="str">
        <f t="shared" ca="1" si="6"/>
        <v>ID</v>
      </c>
      <c r="T130" s="250" t="str">
        <f ca="1">IF(B130="","",IF(ISERROR(MATCH($J130,SorP!$B$1:$B$6230,0)),"",INDIRECT("'SorP'!$A$"&amp;MATCH($J130,SorP!$B$1:$B$6230,0))))</f>
        <v>ID-BB</v>
      </c>
      <c r="U130" s="280"/>
      <c r="V130" s="281">
        <f>IF(C130="",NA(),MATCH($B130&amp;$C130,'Smelter Look-up'!$J:$J,0))</f>
        <v>446</v>
      </c>
      <c r="W130" s="282"/>
      <c r="X130" s="282">
        <f t="shared" ca="1" si="7"/>
        <v>0</v>
      </c>
      <c r="Y130" s="282"/>
      <c r="Z130" s="282"/>
      <c r="AB130" s="284" t="str">
        <f t="shared" si="8"/>
        <v>TinPT Bangka Serumpun</v>
      </c>
    </row>
    <row r="131" spans="1:28" s="283" customFormat="1" ht="51">
      <c r="A131" s="235" t="s">
        <v>891</v>
      </c>
      <c r="B131" s="236" t="s">
        <v>1264</v>
      </c>
      <c r="C131" s="242" t="s">
        <v>702</v>
      </c>
      <c r="D131" s="236"/>
      <c r="E131" s="236" t="str">
        <f ca="1">IF(ISERROR($V131),"",OFFSET('Smelter Look-up'!$D$4,$V131-4,0)&amp;"")</f>
        <v>INDONESIA</v>
      </c>
      <c r="F131" s="236" t="str">
        <f ca="1">IF(ISERROR($V131),"",OFFSET('Smelter Look-up'!$E$4,$V131-4,0))</f>
        <v>CID001419</v>
      </c>
      <c r="G131" s="236" t="str">
        <f ca="1">IF(C131=$X$4,"Enter smelter details", IF(ISERROR($V131),"",OFFSET('Smelter Look-up'!$F$4,$V131-4,0)))</f>
        <v>RMI</v>
      </c>
      <c r="H131" s="237">
        <f ca="1">IF(ISERROR($V131),"",OFFSET('Smelter Look-up'!$G$4,$V131-4,0))</f>
        <v>0</v>
      </c>
      <c r="I131" s="238" t="str">
        <f ca="1">IF(ISERROR($V131),"",OFFSET('Smelter Look-up'!$H$4,$V131-4,0))</f>
        <v>Sungailiat</v>
      </c>
      <c r="J131" s="238" t="str">
        <f ca="1">IF(ISERROR($V131),"",OFFSET('Smelter Look-up'!$I$4,$V131-4,0))</f>
        <v>Kepulauan Bangka Belitung</v>
      </c>
      <c r="K131" s="240"/>
      <c r="L131" s="240"/>
      <c r="M131" s="240"/>
      <c r="N131" s="240"/>
      <c r="O131" s="240"/>
      <c r="P131" s="239"/>
      <c r="Q131" s="241"/>
      <c r="R131" s="236" t="str">
        <f ca="1">IF(ISERROR($V131),"",OFFSET('Smelter Look-up'!$C$4,$V131-4,0)&amp;"")</f>
        <v>PT Bangka Tin Industry</v>
      </c>
      <c r="S131" s="250" t="str">
        <f t="shared" ca="1" si="6"/>
        <v>ID</v>
      </c>
      <c r="T131" s="250" t="str">
        <f ca="1">IF(B131="","",IF(ISERROR(MATCH($J131,SorP!$B$1:$B$6230,0)),"",INDIRECT("'SorP'!$A$"&amp;MATCH($J131,SorP!$B$1:$B$6230,0))))</f>
        <v>ID-BB</v>
      </c>
      <c r="U131" s="280"/>
      <c r="V131" s="281">
        <f>IF(C131="",NA(),MATCH($B131&amp;$C131,'Smelter Look-up'!$J:$J,0))</f>
        <v>447</v>
      </c>
      <c r="W131" s="282"/>
      <c r="X131" s="282">
        <f t="shared" ca="1" si="7"/>
        <v>0</v>
      </c>
      <c r="Y131" s="282"/>
      <c r="Z131" s="282"/>
      <c r="AB131" s="284" t="str">
        <f t="shared" si="8"/>
        <v>TinPT Bangka Tin Industry</v>
      </c>
    </row>
    <row r="132" spans="1:28" s="283" customFormat="1" ht="63.75">
      <c r="A132" s="235" t="s">
        <v>892</v>
      </c>
      <c r="B132" s="236" t="s">
        <v>1264</v>
      </c>
      <c r="C132" s="242" t="s">
        <v>14560</v>
      </c>
      <c r="D132" s="236"/>
      <c r="E132" s="236" t="str">
        <f ca="1">IF(ISERROR($V132),"",OFFSET('Smelter Look-up'!$D$4,$V132-4,0)&amp;"")</f>
        <v>INDONESIA</v>
      </c>
      <c r="F132" s="236" t="str">
        <f ca="1">IF(ISERROR($V132),"",OFFSET('Smelter Look-up'!$E$4,$V132-4,0))</f>
        <v>CID001421</v>
      </c>
      <c r="G132" s="236" t="str">
        <f ca="1">IF(C132=$X$4,"Enter smelter details", IF(ISERROR($V132),"",OFFSET('Smelter Look-up'!$F$4,$V132-4,0)))</f>
        <v>RMI</v>
      </c>
      <c r="H132" s="237">
        <f ca="1">IF(ISERROR($V132),"",OFFSET('Smelter Look-up'!$G$4,$V132-4,0))</f>
        <v>0</v>
      </c>
      <c r="I132" s="238" t="str">
        <f ca="1">IF(ISERROR($V132),"",OFFSET('Smelter Look-up'!$H$4,$V132-4,0))</f>
        <v>Pegantungan</v>
      </c>
      <c r="J132" s="238" t="str">
        <f ca="1">IF(ISERROR($V132),"",OFFSET('Smelter Look-up'!$I$4,$V132-4,0))</f>
        <v>Kepulauan Bangka Belitung</v>
      </c>
      <c r="K132" s="240"/>
      <c r="L132" s="240"/>
      <c r="M132" s="240"/>
      <c r="N132" s="240"/>
      <c r="O132" s="240"/>
      <c r="P132" s="239"/>
      <c r="Q132" s="241"/>
      <c r="R132" s="236" t="str">
        <f ca="1">IF(ISERROR($V132),"",OFFSET('Smelter Look-up'!$C$4,$V132-4,0)&amp;"")</f>
        <v>PT Belitung Industri Sejahtera</v>
      </c>
      <c r="S132" s="250" t="str">
        <f t="shared" ca="1" si="6"/>
        <v>ID</v>
      </c>
      <c r="T132" s="250" t="str">
        <f ca="1">IF(B132="","",IF(ISERROR(MATCH($J132,SorP!$B$1:$B$6230,0)),"",INDIRECT("'SorP'!$A$"&amp;MATCH($J132,SorP!$B$1:$B$6230,0))))</f>
        <v>ID-BB</v>
      </c>
      <c r="U132" s="280"/>
      <c r="V132" s="281">
        <f>IF(C132="",NA(),MATCH($B132&amp;$C132,'Smelter Look-up'!$J:$J,0))</f>
        <v>448</v>
      </c>
      <c r="W132" s="282"/>
      <c r="X132" s="282">
        <f t="shared" ca="1" si="7"/>
        <v>0</v>
      </c>
      <c r="Y132" s="282"/>
      <c r="Z132" s="282"/>
      <c r="AB132" s="284" t="str">
        <f t="shared" si="8"/>
        <v>TinPT Belitung Industri Sejahtera</v>
      </c>
    </row>
    <row r="133" spans="1:28" s="283" customFormat="1" ht="38.25">
      <c r="A133" s="235" t="s">
        <v>893</v>
      </c>
      <c r="B133" s="236" t="s">
        <v>1264</v>
      </c>
      <c r="C133" s="242" t="s">
        <v>721</v>
      </c>
      <c r="D133" s="236"/>
      <c r="E133" s="236" t="str">
        <f ca="1">IF(ISERROR($V133),"",OFFSET('Smelter Look-up'!$D$4,$V133-4,0)&amp;"")</f>
        <v>INDONESIA</v>
      </c>
      <c r="F133" s="236" t="str">
        <f ca="1">IF(ISERROR($V133),"",OFFSET('Smelter Look-up'!$E$4,$V133-4,0))</f>
        <v>CID001428</v>
      </c>
      <c r="G133" s="236" t="str">
        <f ca="1">IF(C133=$X$4,"Enter smelter details", IF(ISERROR($V133),"",OFFSET('Smelter Look-up'!$F$4,$V133-4,0)))</f>
        <v>RMI</v>
      </c>
      <c r="H133" s="237">
        <f ca="1">IF(ISERROR($V133),"",OFFSET('Smelter Look-up'!$G$4,$V133-4,0))</f>
        <v>0</v>
      </c>
      <c r="I133" s="238" t="str">
        <f ca="1">IF(ISERROR($V133),"",OFFSET('Smelter Look-up'!$H$4,$V133-4,0))</f>
        <v>Pangkal Pinang</v>
      </c>
      <c r="J133" s="238" t="str">
        <f ca="1">IF(ISERROR($V133),"",OFFSET('Smelter Look-up'!$I$4,$V133-4,0))</f>
        <v>Kepulauan Bangka Belitung</v>
      </c>
      <c r="K133" s="240"/>
      <c r="L133" s="240"/>
      <c r="M133" s="240"/>
      <c r="N133" s="240"/>
      <c r="O133" s="240"/>
      <c r="P133" s="239"/>
      <c r="Q133" s="241"/>
      <c r="R133" s="236" t="str">
        <f ca="1">IF(ISERROR($V133),"",OFFSET('Smelter Look-up'!$C$4,$V133-4,0)&amp;"")</f>
        <v>PT Bukit Timah</v>
      </c>
      <c r="S133" s="250" t="str">
        <f t="shared" ca="1" si="6"/>
        <v>ID</v>
      </c>
      <c r="T133" s="250" t="str">
        <f ca="1">IF(B133="","",IF(ISERROR(MATCH($J133,SorP!$B$1:$B$6230,0)),"",INDIRECT("'SorP'!$A$"&amp;MATCH($J133,SorP!$B$1:$B$6230,0))))</f>
        <v>ID-BB</v>
      </c>
      <c r="U133" s="280"/>
      <c r="V133" s="281">
        <f>IF(C133="",NA(),MATCH($B133&amp;$C133,'Smelter Look-up'!$J:$J,0))</f>
        <v>449</v>
      </c>
      <c r="W133" s="282"/>
      <c r="X133" s="282">
        <f t="shared" ca="1" si="7"/>
        <v>0</v>
      </c>
      <c r="Y133" s="282"/>
      <c r="Z133" s="282"/>
      <c r="AB133" s="284" t="str">
        <f t="shared" si="8"/>
        <v>TinPT Bukit Timah</v>
      </c>
    </row>
    <row r="134" spans="1:28" s="283" customFormat="1" ht="38.25">
      <c r="A134" s="235" t="s">
        <v>894</v>
      </c>
      <c r="B134" s="236" t="s">
        <v>1264</v>
      </c>
      <c r="C134" s="242" t="s">
        <v>703</v>
      </c>
      <c r="D134" s="236"/>
      <c r="E134" s="236" t="str">
        <f ca="1">IF(ISERROR($V134),"",OFFSET('Smelter Look-up'!$D$4,$V134-4,0)&amp;"")</f>
        <v>INDONESIA</v>
      </c>
      <c r="F134" s="236" t="str">
        <f ca="1">IF(ISERROR($V134),"",OFFSET('Smelter Look-up'!$E$4,$V134-4,0))</f>
        <v>CID001434</v>
      </c>
      <c r="G134" s="236" t="str">
        <f ca="1">IF(C134=$X$4,"Enter smelter details", IF(ISERROR($V134),"",OFFSET('Smelter Look-up'!$F$4,$V134-4,0)))</f>
        <v>RMI</v>
      </c>
      <c r="H134" s="237">
        <f ca="1">IF(ISERROR($V134),"",OFFSET('Smelter Look-up'!$G$4,$V134-4,0))</f>
        <v>0</v>
      </c>
      <c r="I134" s="238" t="str">
        <f ca="1">IF(ISERROR($V134),"",OFFSET('Smelter Look-up'!$H$4,$V134-4,0))</f>
        <v>Pangkal Pinang</v>
      </c>
      <c r="J134" s="238" t="str">
        <f ca="1">IF(ISERROR($V134),"",OFFSET('Smelter Look-up'!$I$4,$V134-4,0))</f>
        <v>Kepulauan Bangka Belitung</v>
      </c>
      <c r="K134" s="240"/>
      <c r="L134" s="240"/>
      <c r="M134" s="240"/>
      <c r="N134" s="240"/>
      <c r="O134" s="240"/>
      <c r="P134" s="239"/>
      <c r="Q134" s="241"/>
      <c r="R134" s="236" t="str">
        <f ca="1">IF(ISERROR($V134),"",OFFSET('Smelter Look-up'!$C$4,$V134-4,0)&amp;"")</f>
        <v>PT DS Jaya Abadi</v>
      </c>
      <c r="S134" s="250" t="str">
        <f t="shared" ca="1" si="6"/>
        <v>ID</v>
      </c>
      <c r="T134" s="250" t="str">
        <f ca="1">IF(B134="","",IF(ISERROR(MATCH($J134,SorP!$B$1:$B$6230,0)),"",INDIRECT("'SorP'!$A$"&amp;MATCH($J134,SorP!$B$1:$B$6230,0))))</f>
        <v>ID-BB</v>
      </c>
      <c r="U134" s="280"/>
      <c r="V134" s="281">
        <f>IF(C134="",NA(),MATCH($B134&amp;$C134,'Smelter Look-up'!$J:$J,0))</f>
        <v>450</v>
      </c>
      <c r="W134" s="282"/>
      <c r="X134" s="282">
        <f t="shared" ca="1" si="7"/>
        <v>0</v>
      </c>
      <c r="Y134" s="282"/>
      <c r="Z134" s="282"/>
      <c r="AB134" s="284" t="str">
        <f t="shared" si="8"/>
        <v>TinPT DS Jaya Abadi</v>
      </c>
    </row>
    <row r="135" spans="1:28" s="283" customFormat="1" ht="51">
      <c r="A135" s="235" t="s">
        <v>895</v>
      </c>
      <c r="B135" s="236" t="s">
        <v>1264</v>
      </c>
      <c r="C135" s="242" t="s">
        <v>722</v>
      </c>
      <c r="D135" s="236"/>
      <c r="E135" s="236" t="str">
        <f ca="1">IF(ISERROR($V135),"",OFFSET('Smelter Look-up'!$D$4,$V135-4,0)&amp;"")</f>
        <v>INDONESIA</v>
      </c>
      <c r="F135" s="236" t="str">
        <f ca="1">IF(ISERROR($V135),"",OFFSET('Smelter Look-up'!$E$4,$V135-4,0))</f>
        <v>CID001438</v>
      </c>
      <c r="G135" s="236" t="str">
        <f ca="1">IF(C135=$X$4,"Enter smelter details", IF(ISERROR($V135),"",OFFSET('Smelter Look-up'!$F$4,$V135-4,0)))</f>
        <v>RMI</v>
      </c>
      <c r="H135" s="237">
        <f ca="1">IF(ISERROR($V135),"",OFFSET('Smelter Look-up'!$G$4,$V135-4,0))</f>
        <v>0</v>
      </c>
      <c r="I135" s="238" t="str">
        <f ca="1">IF(ISERROR($V135),"",OFFSET('Smelter Look-up'!$H$4,$V135-4,0))</f>
        <v>Karimun</v>
      </c>
      <c r="J135" s="238" t="str">
        <f ca="1">IF(ISERROR($V135),"",OFFSET('Smelter Look-up'!$I$4,$V135-4,0))</f>
        <v>Kepulauan Riau</v>
      </c>
      <c r="K135" s="240"/>
      <c r="L135" s="240"/>
      <c r="M135" s="240"/>
      <c r="N135" s="240"/>
      <c r="O135" s="240"/>
      <c r="P135" s="239"/>
      <c r="Q135" s="241"/>
      <c r="R135" s="236" t="str">
        <f ca="1">IF(ISERROR($V135),"",OFFSET('Smelter Look-up'!$C$4,$V135-4,0)&amp;"")</f>
        <v>PT Eunindo Usaha Mandiri</v>
      </c>
      <c r="S135" s="250" t="str">
        <f t="shared" ca="1" si="6"/>
        <v>ID</v>
      </c>
      <c r="T135" s="250" t="str">
        <f ca="1">IF(B135="","",IF(ISERROR(MATCH($J135,SorP!$B$1:$B$6230,0)),"",INDIRECT("'SorP'!$A$"&amp;MATCH($J135,SorP!$B$1:$B$6230,0))))</f>
        <v>ID-KR</v>
      </c>
      <c r="U135" s="280"/>
      <c r="V135" s="281">
        <f>IF(C135="",NA(),MATCH($B135&amp;$C135,'Smelter Look-up'!$J:$J,0))</f>
        <v>451</v>
      </c>
      <c r="W135" s="282"/>
      <c r="X135" s="282">
        <f t="shared" ca="1" si="7"/>
        <v>0</v>
      </c>
      <c r="Y135" s="282"/>
      <c r="Z135" s="282"/>
      <c r="AB135" s="284" t="str">
        <f t="shared" si="8"/>
        <v>TinPT Eunindo Usaha Mandiri</v>
      </c>
    </row>
    <row r="136" spans="1:28" s="283" customFormat="1" ht="51">
      <c r="A136" s="235" t="s">
        <v>1566</v>
      </c>
      <c r="B136" s="236" t="s">
        <v>1264</v>
      </c>
      <c r="C136" s="242" t="s">
        <v>1565</v>
      </c>
      <c r="D136" s="236"/>
      <c r="E136" s="236" t="str">
        <f ca="1">IF(ISERROR($V136),"",OFFSET('Smelter Look-up'!$D$4,$V136-4,0)&amp;"")</f>
        <v>INDONESIA</v>
      </c>
      <c r="F136" s="236" t="str">
        <f ca="1">IF(ISERROR($V136),"",OFFSET('Smelter Look-up'!$E$4,$V136-4,0))</f>
        <v>CID002530</v>
      </c>
      <c r="G136" s="236" t="str">
        <f ca="1">IF(C136=$X$4,"Enter smelter details", IF(ISERROR($V136),"",OFFSET('Smelter Look-up'!$F$4,$V136-4,0)))</f>
        <v>RMI</v>
      </c>
      <c r="H136" s="237">
        <f ca="1">IF(ISERROR($V136),"",OFFSET('Smelter Look-up'!$G$4,$V136-4,0))</f>
        <v>0</v>
      </c>
      <c r="I136" s="238" t="str">
        <f ca="1">IF(ISERROR($V136),"",OFFSET('Smelter Look-up'!$H$4,$V136-4,0))</f>
        <v>Sungailiat</v>
      </c>
      <c r="J136" s="238" t="str">
        <f ca="1">IF(ISERROR($V136),"",OFFSET('Smelter Look-up'!$I$4,$V136-4,0))</f>
        <v>Kepulauan Bangka Belitung</v>
      </c>
      <c r="K136" s="240"/>
      <c r="L136" s="240"/>
      <c r="M136" s="240"/>
      <c r="N136" s="240"/>
      <c r="O136" s="240"/>
      <c r="P136" s="239"/>
      <c r="Q136" s="241"/>
      <c r="R136" s="236" t="str">
        <f ca="1">IF(ISERROR($V136),"",OFFSET('Smelter Look-up'!$C$4,$V136-4,0)&amp;"")</f>
        <v>PT Inti Stania Prima</v>
      </c>
      <c r="S136" s="250" t="str">
        <f t="shared" ca="1" si="6"/>
        <v>ID</v>
      </c>
      <c r="T136" s="250" t="str">
        <f ca="1">IF(B136="","",IF(ISERROR(MATCH($J136,SorP!$B$1:$B$6230,0)),"",INDIRECT("'SorP'!$A$"&amp;MATCH($J136,SorP!$B$1:$B$6230,0))))</f>
        <v>ID-BB</v>
      </c>
      <c r="U136" s="280"/>
      <c r="V136" s="281">
        <f>IF(C136="",NA(),MATCH($B136&amp;$C136,'Smelter Look-up'!$J:$J,0))</f>
        <v>454</v>
      </c>
      <c r="W136" s="282"/>
      <c r="X136" s="282">
        <f t="shared" ca="1" si="7"/>
        <v>0</v>
      </c>
      <c r="Y136" s="282"/>
      <c r="Z136" s="282"/>
      <c r="AB136" s="284" t="str">
        <f t="shared" si="8"/>
        <v>TinPT Inti Stania Prima</v>
      </c>
    </row>
    <row r="137" spans="1:28" s="283" customFormat="1" ht="38.25">
      <c r="A137" s="235" t="s">
        <v>896</v>
      </c>
      <c r="B137" s="236" t="s">
        <v>1264</v>
      </c>
      <c r="C137" s="242" t="s">
        <v>704</v>
      </c>
      <c r="D137" s="236"/>
      <c r="E137" s="236" t="str">
        <f ca="1">IF(ISERROR($V137),"",OFFSET('Smelter Look-up'!$D$4,$V137-4,0)&amp;"")</f>
        <v>INDONESIA</v>
      </c>
      <c r="F137" s="236" t="str">
        <f ca="1">IF(ISERROR($V137),"",OFFSET('Smelter Look-up'!$E$4,$V137-4,0))</f>
        <v>CID001448</v>
      </c>
      <c r="G137" s="236" t="str">
        <f ca="1">IF(C137=$X$4,"Enter smelter details", IF(ISERROR($V137),"",OFFSET('Smelter Look-up'!$F$4,$V137-4,0)))</f>
        <v>RMI</v>
      </c>
      <c r="H137" s="237">
        <f ca="1">IF(ISERROR($V137),"",OFFSET('Smelter Look-up'!$G$4,$V137-4,0))</f>
        <v>0</v>
      </c>
      <c r="I137" s="238" t="str">
        <f ca="1">IF(ISERROR($V137),"",OFFSET('Smelter Look-up'!$H$4,$V137-4,0))</f>
        <v>Karimun</v>
      </c>
      <c r="J137" s="238" t="str">
        <f ca="1">IF(ISERROR($V137),"",OFFSET('Smelter Look-up'!$I$4,$V137-4,0))</f>
        <v>Kepulauan Riau</v>
      </c>
      <c r="K137" s="240"/>
      <c r="L137" s="240"/>
      <c r="M137" s="240"/>
      <c r="N137" s="240"/>
      <c r="O137" s="240"/>
      <c r="P137" s="239"/>
      <c r="Q137" s="241"/>
      <c r="R137" s="236" t="str">
        <f ca="1">IF(ISERROR($V137),"",OFFSET('Smelter Look-up'!$C$4,$V137-4,0)&amp;"")</f>
        <v>PT Karimun Mining</v>
      </c>
      <c r="S137" s="250" t="str">
        <f t="shared" ca="1" si="6"/>
        <v>ID</v>
      </c>
      <c r="T137" s="250" t="str">
        <f ca="1">IF(B137="","",IF(ISERROR(MATCH($J137,SorP!$B$1:$B$6230,0)),"",INDIRECT("'SorP'!$A$"&amp;MATCH($J137,SorP!$B$1:$B$6230,0))))</f>
        <v>ID-KR</v>
      </c>
      <c r="U137" s="280"/>
      <c r="V137" s="281">
        <f>IF(C137="",NA(),MATCH($B137&amp;$C137,'Smelter Look-up'!$J:$J,0))</f>
        <v>455</v>
      </c>
      <c r="W137" s="282"/>
      <c r="X137" s="282">
        <f t="shared" ca="1" si="7"/>
        <v>0</v>
      </c>
      <c r="Y137" s="282"/>
      <c r="Z137" s="282"/>
      <c r="AB137" s="284" t="str">
        <f t="shared" si="8"/>
        <v>TinPT Karimun Mining</v>
      </c>
    </row>
    <row r="138" spans="1:28" s="283" customFormat="1" ht="51">
      <c r="A138" s="235" t="s">
        <v>2772</v>
      </c>
      <c r="B138" s="236" t="s">
        <v>1264</v>
      </c>
      <c r="C138" s="242" t="s">
        <v>2771</v>
      </c>
      <c r="D138" s="236"/>
      <c r="E138" s="236" t="str">
        <f ca="1">IF(ISERROR($V138),"",OFFSET('Smelter Look-up'!$D$4,$V138-4,0)&amp;"")</f>
        <v>INDONESIA</v>
      </c>
      <c r="F138" s="236" t="str">
        <f ca="1">IF(ISERROR($V138),"",OFFSET('Smelter Look-up'!$E$4,$V138-4,0))</f>
        <v>CID002829</v>
      </c>
      <c r="G138" s="236" t="str">
        <f ca="1">IF(C138=$X$4,"Enter smelter details", IF(ISERROR($V138),"",OFFSET('Smelter Look-up'!$F$4,$V138-4,0)))</f>
        <v>RMI</v>
      </c>
      <c r="H138" s="237">
        <f ca="1">IF(ISERROR($V138),"",OFFSET('Smelter Look-up'!$G$4,$V138-4,0))</f>
        <v>0</v>
      </c>
      <c r="I138" s="238" t="str">
        <f ca="1">IF(ISERROR($V138),"",OFFSET('Smelter Look-up'!$H$4,$V138-4,0))</f>
        <v>Sungailiat</v>
      </c>
      <c r="J138" s="238" t="str">
        <f ca="1">IF(ISERROR($V138),"",OFFSET('Smelter Look-up'!$I$4,$V138-4,0))</f>
        <v>Kepulauan Bangka Belitung</v>
      </c>
      <c r="K138" s="240"/>
      <c r="L138" s="240"/>
      <c r="M138" s="240"/>
      <c r="N138" s="240"/>
      <c r="O138" s="240"/>
      <c r="P138" s="239"/>
      <c r="Q138" s="241"/>
      <c r="R138" s="236" t="str">
        <f ca="1">IF(ISERROR($V138),"",OFFSET('Smelter Look-up'!$C$4,$V138-4,0)&amp;"")</f>
        <v>PT Kijang Jaya Mandiri</v>
      </c>
      <c r="S138" s="250" t="str">
        <f t="shared" ca="1" si="6"/>
        <v>ID</v>
      </c>
      <c r="T138" s="250" t="str">
        <f ca="1">IF(B138="","",IF(ISERROR(MATCH($J138,SorP!$B$1:$B$6230,0)),"",INDIRECT("'SorP'!$A$"&amp;MATCH($J138,SorP!$B$1:$B$6230,0))))</f>
        <v>ID-BB</v>
      </c>
      <c r="U138" s="280"/>
      <c r="V138" s="281">
        <f>IF(C138="",NA(),MATCH($B138&amp;$C138,'Smelter Look-up'!$J:$J,0))</f>
        <v>456</v>
      </c>
      <c r="W138" s="282"/>
      <c r="X138" s="282">
        <f t="shared" ca="1" si="7"/>
        <v>0</v>
      </c>
      <c r="Y138" s="282"/>
      <c r="Z138" s="282"/>
      <c r="AB138" s="284" t="str">
        <f t="shared" si="8"/>
        <v>TinPT Kijang Jaya Mandiri</v>
      </c>
    </row>
    <row r="139" spans="1:28" s="283" customFormat="1" ht="76.5">
      <c r="A139" s="235" t="s">
        <v>3172</v>
      </c>
      <c r="B139" s="236" t="s">
        <v>1264</v>
      </c>
      <c r="C139" s="242" t="s">
        <v>3171</v>
      </c>
      <c r="D139" s="236"/>
      <c r="E139" s="236" t="str">
        <f ca="1">IF(ISERROR($V139),"",OFFSET('Smelter Look-up'!$D$4,$V139-4,0)&amp;"")</f>
        <v>INDONESIA</v>
      </c>
      <c r="F139" s="236" t="str">
        <f ca="1">IF(ISERROR($V139),"",OFFSET('Smelter Look-up'!$E$4,$V139-4,0))</f>
        <v>CID002870</v>
      </c>
      <c r="G139" s="236" t="str">
        <f ca="1">IF(C139=$X$4,"Enter smelter details", IF(ISERROR($V139),"",OFFSET('Smelter Look-up'!$F$4,$V139-4,0)))</f>
        <v>RMI</v>
      </c>
      <c r="H139" s="237">
        <f ca="1">IF(ISERROR($V139),"",OFFSET('Smelter Look-up'!$G$4,$V139-4,0))</f>
        <v>0</v>
      </c>
      <c r="I139" s="238" t="str">
        <f ca="1">IF(ISERROR($V139),"",OFFSET('Smelter Look-up'!$H$4,$V139-4,0))</f>
        <v>Pasir Putih</v>
      </c>
      <c r="J139" s="238" t="str">
        <f ca="1">IF(ISERROR($V139),"",OFFSET('Smelter Look-up'!$I$4,$V139-4,0))</f>
        <v>Kepulauan Bangka Belitung</v>
      </c>
      <c r="K139" s="240"/>
      <c r="L139" s="240"/>
      <c r="M139" s="240"/>
      <c r="N139" s="240"/>
      <c r="O139" s="240"/>
      <c r="P139" s="239"/>
      <c r="Q139" s="241"/>
      <c r="R139" s="236" t="str">
        <f ca="1">IF(ISERROR($V139),"",OFFSET('Smelter Look-up'!$C$4,$V139-4,0)&amp;"")</f>
        <v>PT Lautan Harmonis Sejahtera</v>
      </c>
      <c r="S139" s="250" t="str">
        <f t="shared" ca="1" si="6"/>
        <v>ID</v>
      </c>
      <c r="T139" s="250" t="str">
        <f ca="1">IF(B139="","",IF(ISERROR(MATCH($J139,SorP!$B$1:$B$6230,0)),"",INDIRECT("'SorP'!$A$"&amp;MATCH($J139,SorP!$B$1:$B$6230,0))))</f>
        <v>ID-BB</v>
      </c>
      <c r="U139" s="280"/>
      <c r="V139" s="281">
        <f>IF(C139="",NA(),MATCH($B139&amp;$C139,'Smelter Look-up'!$J:$J,0))</f>
        <v>457</v>
      </c>
      <c r="W139" s="282"/>
      <c r="X139" s="282">
        <f t="shared" ca="1" si="7"/>
        <v>0</v>
      </c>
      <c r="Y139" s="282"/>
      <c r="Z139" s="282"/>
      <c r="AB139" s="284" t="str">
        <f t="shared" si="8"/>
        <v>TinPT Lautan Harmonis Sejahtera</v>
      </c>
    </row>
    <row r="140" spans="1:28" s="283" customFormat="1" ht="51">
      <c r="A140" s="235" t="s">
        <v>3174</v>
      </c>
      <c r="B140" s="236" t="s">
        <v>1264</v>
      </c>
      <c r="C140" s="242" t="s">
        <v>3173</v>
      </c>
      <c r="D140" s="236"/>
      <c r="E140" s="236" t="str">
        <f ca="1">IF(ISERROR($V140),"",OFFSET('Smelter Look-up'!$D$4,$V140-4,0)&amp;"")</f>
        <v>INDONESIA</v>
      </c>
      <c r="F140" s="236" t="str">
        <f ca="1">IF(ISERROR($V140),"",OFFSET('Smelter Look-up'!$E$4,$V140-4,0))</f>
        <v>CID002835</v>
      </c>
      <c r="G140" s="236" t="str">
        <f ca="1">IF(C140=$X$4,"Enter smelter details", IF(ISERROR($V140),"",OFFSET('Smelter Look-up'!$F$4,$V140-4,0)))</f>
        <v>RMI</v>
      </c>
      <c r="H140" s="237">
        <f ca="1">IF(ISERROR($V140),"",OFFSET('Smelter Look-up'!$G$4,$V140-4,0))</f>
        <v>0</v>
      </c>
      <c r="I140" s="238" t="str">
        <f ca="1">IF(ISERROR($V140),"",OFFSET('Smelter Look-up'!$H$4,$V140-4,0))</f>
        <v>Mentawak</v>
      </c>
      <c r="J140" s="238" t="str">
        <f ca="1">IF(ISERROR($V140),"",OFFSET('Smelter Look-up'!$I$4,$V140-4,0))</f>
        <v>Kepulauan Bangka Belitung</v>
      </c>
      <c r="K140" s="240"/>
      <c r="L140" s="240"/>
      <c r="M140" s="240"/>
      <c r="N140" s="240"/>
      <c r="O140" s="240"/>
      <c r="P140" s="239"/>
      <c r="Q140" s="241"/>
      <c r="R140" s="236" t="str">
        <f ca="1">IF(ISERROR($V140),"",OFFSET('Smelter Look-up'!$C$4,$V140-4,0)&amp;"")</f>
        <v>PT Menara Cipta Mulia</v>
      </c>
      <c r="S140" s="250" t="str">
        <f t="shared" ca="1" si="6"/>
        <v>ID</v>
      </c>
      <c r="T140" s="250" t="str">
        <f ca="1">IF(B140="","",IF(ISERROR(MATCH($J140,SorP!$B$1:$B$6230,0)),"",INDIRECT("'SorP'!$A$"&amp;MATCH($J140,SorP!$B$1:$B$6230,0))))</f>
        <v>ID-BB</v>
      </c>
      <c r="U140" s="280"/>
      <c r="V140" s="281">
        <f>IF(C140="",NA(),MATCH($B140&amp;$C140,'Smelter Look-up'!$J:$J,0))</f>
        <v>458</v>
      </c>
      <c r="W140" s="282"/>
      <c r="X140" s="282">
        <f t="shared" ca="1" si="7"/>
        <v>0</v>
      </c>
      <c r="Y140" s="282"/>
      <c r="Z140" s="282"/>
      <c r="AB140" s="284" t="str">
        <f t="shared" si="8"/>
        <v>TinPT Menara Cipta Mulia</v>
      </c>
    </row>
    <row r="141" spans="1:28" s="283" customFormat="1" ht="51">
      <c r="A141" s="235" t="s">
        <v>897</v>
      </c>
      <c r="B141" s="236" t="s">
        <v>1264</v>
      </c>
      <c r="C141" s="242" t="s">
        <v>723</v>
      </c>
      <c r="D141" s="236"/>
      <c r="E141" s="236" t="str">
        <f ca="1">IF(ISERROR($V141),"",OFFSET('Smelter Look-up'!$D$4,$V141-4,0)&amp;"")</f>
        <v>INDONESIA</v>
      </c>
      <c r="F141" s="236" t="str">
        <f ca="1">IF(ISERROR($V141),"",OFFSET('Smelter Look-up'!$E$4,$V141-4,0))</f>
        <v>CID001453</v>
      </c>
      <c r="G141" s="236" t="str">
        <f ca="1">IF(C141=$X$4,"Enter smelter details", IF(ISERROR($V141),"",OFFSET('Smelter Look-up'!$F$4,$V141-4,0)))</f>
        <v>RMI</v>
      </c>
      <c r="H141" s="237">
        <f ca="1">IF(ISERROR($V141),"",OFFSET('Smelter Look-up'!$G$4,$V141-4,0))</f>
        <v>0</v>
      </c>
      <c r="I141" s="238" t="str">
        <f ca="1">IF(ISERROR($V141),"",OFFSET('Smelter Look-up'!$H$4,$V141-4,0))</f>
        <v>Sungailiat</v>
      </c>
      <c r="J141" s="238" t="str">
        <f ca="1">IF(ISERROR($V141),"",OFFSET('Smelter Look-up'!$I$4,$V141-4,0))</f>
        <v>Kepulauan Bangka Belitung</v>
      </c>
      <c r="K141" s="240"/>
      <c r="L141" s="240"/>
      <c r="M141" s="240"/>
      <c r="N141" s="240"/>
      <c r="O141" s="240"/>
      <c r="P141" s="239"/>
      <c r="Q141" s="241"/>
      <c r="R141" s="236" t="str">
        <f ca="1">IF(ISERROR($V141),"",OFFSET('Smelter Look-up'!$C$4,$V141-4,0)&amp;"")</f>
        <v>PT Mitra Stania Prima</v>
      </c>
      <c r="S141" s="250" t="str">
        <f t="shared" ca="1" si="6"/>
        <v>ID</v>
      </c>
      <c r="T141" s="250" t="str">
        <f ca="1">IF(B141="","",IF(ISERROR(MATCH($J141,SorP!$B$1:$B$6230,0)),"",INDIRECT("'SorP'!$A$"&amp;MATCH($J141,SorP!$B$1:$B$6230,0))))</f>
        <v>ID-BB</v>
      </c>
      <c r="U141" s="280"/>
      <c r="V141" s="281">
        <f>IF(C141="",NA(),MATCH($B141&amp;$C141,'Smelter Look-up'!$J:$J,0))</f>
        <v>459</v>
      </c>
      <c r="W141" s="282"/>
      <c r="X141" s="282">
        <f t="shared" ca="1" si="7"/>
        <v>0</v>
      </c>
      <c r="Y141" s="282"/>
      <c r="Z141" s="282"/>
      <c r="AB141" s="284" t="str">
        <f t="shared" si="8"/>
        <v>TinPT Mitra Stania Prima</v>
      </c>
    </row>
    <row r="142" spans="1:28" s="283" customFormat="1" ht="51">
      <c r="A142" s="235" t="s">
        <v>1537</v>
      </c>
      <c r="B142" s="236" t="s">
        <v>1264</v>
      </c>
      <c r="C142" s="242" t="s">
        <v>1536</v>
      </c>
      <c r="D142" s="236"/>
      <c r="E142" s="236" t="str">
        <f ca="1">IF(ISERROR($V142),"",OFFSET('Smelter Look-up'!$D$4,$V142-4,0)&amp;"")</f>
        <v>INDONESIA</v>
      </c>
      <c r="F142" s="236" t="str">
        <f ca="1">IF(ISERROR($V142),"",OFFSET('Smelter Look-up'!$E$4,$V142-4,0))</f>
        <v>CID001457</v>
      </c>
      <c r="G142" s="236" t="str">
        <f ca="1">IF(C142=$X$4,"Enter smelter details", IF(ISERROR($V142),"",OFFSET('Smelter Look-up'!$F$4,$V142-4,0)))</f>
        <v>RMI</v>
      </c>
      <c r="H142" s="237">
        <f ca="1">IF(ISERROR($V142),"",OFFSET('Smelter Look-up'!$G$4,$V142-4,0))</f>
        <v>0</v>
      </c>
      <c r="I142" s="238" t="str">
        <f ca="1">IF(ISERROR($V142),"",OFFSET('Smelter Look-up'!$H$4,$V142-4,0))</f>
        <v>Sungailiat</v>
      </c>
      <c r="J142" s="238" t="str">
        <f ca="1">IF(ISERROR($V142),"",OFFSET('Smelter Look-up'!$I$4,$V142-4,0))</f>
        <v>Kepulauan Bangka Belitung</v>
      </c>
      <c r="K142" s="240"/>
      <c r="L142" s="240"/>
      <c r="M142" s="240"/>
      <c r="N142" s="240"/>
      <c r="O142" s="240"/>
      <c r="P142" s="239"/>
      <c r="Q142" s="241"/>
      <c r="R142" s="236" t="str">
        <f ca="1">IF(ISERROR($V142),"",OFFSET('Smelter Look-up'!$C$4,$V142-4,0)&amp;"")</f>
        <v>PT Panca Mega Persada</v>
      </c>
      <c r="S142" s="250" t="str">
        <f t="shared" ca="1" si="6"/>
        <v>ID</v>
      </c>
      <c r="T142" s="250" t="str">
        <f ca="1">IF(B142="","",IF(ISERROR(MATCH($J142,SorP!$B$1:$B$6230,0)),"",INDIRECT("'SorP'!$A$"&amp;MATCH($J142,SorP!$B$1:$B$6230,0))))</f>
        <v>ID-BB</v>
      </c>
      <c r="U142" s="280"/>
      <c r="V142" s="281">
        <f>IF(C142="",NA(),MATCH($B142&amp;$C142,'Smelter Look-up'!$J:$J,0))</f>
        <v>460</v>
      </c>
      <c r="W142" s="282"/>
      <c r="X142" s="282">
        <f t="shared" ca="1" si="7"/>
        <v>0</v>
      </c>
      <c r="Y142" s="282"/>
      <c r="Z142" s="282"/>
      <c r="AB142" s="284" t="str">
        <f t="shared" si="8"/>
        <v>TinPT Panca Mega Persada</v>
      </c>
    </row>
    <row r="143" spans="1:28" s="283" customFormat="1" ht="51">
      <c r="A143" s="235" t="s">
        <v>899</v>
      </c>
      <c r="B143" s="236" t="s">
        <v>1264</v>
      </c>
      <c r="C143" s="242" t="s">
        <v>898</v>
      </c>
      <c r="D143" s="236"/>
      <c r="E143" s="236" t="str">
        <f ca="1">IF(ISERROR($V143),"",OFFSET('Smelter Look-up'!$D$4,$V143-4,0)&amp;"")</f>
        <v>INDONESIA</v>
      </c>
      <c r="F143" s="236" t="str">
        <f ca="1">IF(ISERROR($V143),"",OFFSET('Smelter Look-up'!$E$4,$V143-4,0))</f>
        <v>CID001458</v>
      </c>
      <c r="G143" s="236" t="str">
        <f ca="1">IF(C143=$X$4,"Enter smelter details", IF(ISERROR($V143),"",OFFSET('Smelter Look-up'!$F$4,$V143-4,0)))</f>
        <v>RMI</v>
      </c>
      <c r="H143" s="237">
        <f ca="1">IF(ISERROR($V143),"",OFFSET('Smelter Look-up'!$G$4,$V143-4,0))</f>
        <v>0</v>
      </c>
      <c r="I143" s="238" t="str">
        <f ca="1">IF(ISERROR($V143),"",OFFSET('Smelter Look-up'!$H$4,$V143-4,0))</f>
        <v>Pangkal Pinang</v>
      </c>
      <c r="J143" s="238" t="str">
        <f ca="1">IF(ISERROR($V143),"",OFFSET('Smelter Look-up'!$I$4,$V143-4,0))</f>
        <v>Kepulauan Bangka Belitung</v>
      </c>
      <c r="K143" s="240"/>
      <c r="L143" s="240"/>
      <c r="M143" s="240"/>
      <c r="N143" s="240"/>
      <c r="O143" s="240"/>
      <c r="P143" s="239"/>
      <c r="Q143" s="241"/>
      <c r="R143" s="236" t="str">
        <f ca="1">IF(ISERROR($V143),"",OFFSET('Smelter Look-up'!$C$4,$V143-4,0)&amp;"")</f>
        <v>PT Prima Timah Utama</v>
      </c>
      <c r="S143" s="250" t="str">
        <f t="shared" ca="1" si="6"/>
        <v>ID</v>
      </c>
      <c r="T143" s="250" t="str">
        <f ca="1">IF(B143="","",IF(ISERROR(MATCH($J143,SorP!$B$1:$B$6230,0)),"",INDIRECT("'SorP'!$A$"&amp;MATCH($J143,SorP!$B$1:$B$6230,0))))</f>
        <v>ID-BB</v>
      </c>
      <c r="U143" s="280"/>
      <c r="V143" s="281">
        <f>IF(C143="",NA(),MATCH($B143&amp;$C143,'Smelter Look-up'!$J:$J,0))</f>
        <v>462</v>
      </c>
      <c r="W143" s="282"/>
      <c r="X143" s="282">
        <f t="shared" ca="1" si="7"/>
        <v>0</v>
      </c>
      <c r="Y143" s="282"/>
      <c r="Z143" s="282"/>
      <c r="AB143" s="284" t="str">
        <f t="shared" si="8"/>
        <v>TinPT Prima Timah Utama</v>
      </c>
    </row>
    <row r="144" spans="1:28" s="283" customFormat="1" ht="51">
      <c r="A144" s="235" t="s">
        <v>900</v>
      </c>
      <c r="B144" s="236" t="s">
        <v>1264</v>
      </c>
      <c r="C144" s="242" t="s">
        <v>2620</v>
      </c>
      <c r="D144" s="236"/>
      <c r="E144" s="236" t="str">
        <f ca="1">IF(ISERROR($V144),"",OFFSET('Smelter Look-up'!$D$4,$V144-4,0)&amp;"")</f>
        <v>INDONESIA</v>
      </c>
      <c r="F144" s="236" t="str">
        <f ca="1">IF(ISERROR($V144),"",OFFSET('Smelter Look-up'!$E$4,$V144-4,0))</f>
        <v>CID001460</v>
      </c>
      <c r="G144" s="236" t="str">
        <f ca="1">IF(C144=$X$4,"Enter smelter details", IF(ISERROR($V144),"",OFFSET('Smelter Look-up'!$F$4,$V144-4,0)))</f>
        <v>RMI</v>
      </c>
      <c r="H144" s="237">
        <f ca="1">IF(ISERROR($V144),"",OFFSET('Smelter Look-up'!$G$4,$V144-4,0))</f>
        <v>0</v>
      </c>
      <c r="I144" s="238" t="str">
        <f ca="1">IF(ISERROR($V144),"",OFFSET('Smelter Look-up'!$H$4,$V144-4,0))</f>
        <v>Sungailiat</v>
      </c>
      <c r="J144" s="238" t="str">
        <f ca="1">IF(ISERROR($V144),"",OFFSET('Smelter Look-up'!$I$4,$V144-4,0))</f>
        <v>Kepulauan Bangka Belitung</v>
      </c>
      <c r="K144" s="240"/>
      <c r="L144" s="240"/>
      <c r="M144" s="240"/>
      <c r="N144" s="240"/>
      <c r="O144" s="240"/>
      <c r="P144" s="239"/>
      <c r="Q144" s="241"/>
      <c r="R144" s="236" t="str">
        <f ca="1">IF(ISERROR($V144),"",OFFSET('Smelter Look-up'!$C$4,$V144-4,0)&amp;"")</f>
        <v>PT Refined Bangka Tin</v>
      </c>
      <c r="S144" s="250" t="str">
        <f t="shared" ca="1" si="6"/>
        <v>ID</v>
      </c>
      <c r="T144" s="250" t="str">
        <f ca="1">IF(B144="","",IF(ISERROR(MATCH($J144,SorP!$B$1:$B$6230,0)),"",INDIRECT("'SorP'!$A$"&amp;MATCH($J144,SorP!$B$1:$B$6230,0))))</f>
        <v>ID-BB</v>
      </c>
      <c r="U144" s="280"/>
      <c r="V144" s="281">
        <f>IF(C144="",NA(),MATCH($B144&amp;$C144,'Smelter Look-up'!$J:$J,0))</f>
        <v>463</v>
      </c>
      <c r="W144" s="282"/>
      <c r="X144" s="282">
        <f t="shared" ca="1" si="7"/>
        <v>0</v>
      </c>
      <c r="Y144" s="282"/>
      <c r="Z144" s="282"/>
      <c r="AB144" s="284" t="str">
        <f t="shared" si="8"/>
        <v>TinPT Refined Bangka Tin</v>
      </c>
    </row>
    <row r="145" spans="1:28" s="283" customFormat="1" ht="63.75">
      <c r="A145" s="235" t="s">
        <v>901</v>
      </c>
      <c r="B145" s="236" t="s">
        <v>1264</v>
      </c>
      <c r="C145" s="242" t="s">
        <v>724</v>
      </c>
      <c r="D145" s="236"/>
      <c r="E145" s="236" t="str">
        <f ca="1">IF(ISERROR($V145),"",OFFSET('Smelter Look-up'!$D$4,$V145-4,0)&amp;"")</f>
        <v>INDONESIA</v>
      </c>
      <c r="F145" s="236" t="str">
        <f ca="1">IF(ISERROR($V145),"",OFFSET('Smelter Look-up'!$E$4,$V145-4,0))</f>
        <v>CID001463</v>
      </c>
      <c r="G145" s="236" t="str">
        <f ca="1">IF(C145=$X$4,"Enter smelter details", IF(ISERROR($V145),"",OFFSET('Smelter Look-up'!$F$4,$V145-4,0)))</f>
        <v>RMI</v>
      </c>
      <c r="H145" s="237">
        <f ca="1">IF(ISERROR($V145),"",OFFSET('Smelter Look-up'!$G$4,$V145-4,0))</f>
        <v>0</v>
      </c>
      <c r="I145" s="238" t="str">
        <f ca="1">IF(ISERROR($V145),"",OFFSET('Smelter Look-up'!$H$4,$V145-4,0))</f>
        <v>Pangkal Pinang</v>
      </c>
      <c r="J145" s="238" t="str">
        <f ca="1">IF(ISERROR($V145),"",OFFSET('Smelter Look-up'!$I$4,$V145-4,0))</f>
        <v>Kepulauan Bangka Belitung</v>
      </c>
      <c r="K145" s="240"/>
      <c r="L145" s="240"/>
      <c r="M145" s="240"/>
      <c r="N145" s="240"/>
      <c r="O145" s="240"/>
      <c r="P145" s="239"/>
      <c r="Q145" s="241"/>
      <c r="R145" s="236" t="str">
        <f ca="1">IF(ISERROR($V145),"",OFFSET('Smelter Look-up'!$C$4,$V145-4,0)&amp;"")</f>
        <v>PT Sariwiguna Binasentosa</v>
      </c>
      <c r="S145" s="250" t="str">
        <f t="shared" ca="1" si="6"/>
        <v>ID</v>
      </c>
      <c r="T145" s="250" t="str">
        <f ca="1">IF(B145="","",IF(ISERROR(MATCH($J145,SorP!$B$1:$B$6230,0)),"",INDIRECT("'SorP'!$A$"&amp;MATCH($J145,SorP!$B$1:$B$6230,0))))</f>
        <v>ID-BB</v>
      </c>
      <c r="U145" s="280"/>
      <c r="V145" s="281">
        <f>IF(C145="",NA(),MATCH($B145&amp;$C145,'Smelter Look-up'!$J:$J,0))</f>
        <v>464</v>
      </c>
      <c r="W145" s="282"/>
      <c r="X145" s="282">
        <f t="shared" ca="1" si="7"/>
        <v>0</v>
      </c>
      <c r="Y145" s="282"/>
      <c r="Z145" s="282"/>
      <c r="AB145" s="284" t="str">
        <f t="shared" si="8"/>
        <v>TinPT Sariwiguna Binasentosa</v>
      </c>
    </row>
    <row r="146" spans="1:28" s="283" customFormat="1" ht="51">
      <c r="A146" s="235" t="s">
        <v>902</v>
      </c>
      <c r="B146" s="236" t="s">
        <v>1264</v>
      </c>
      <c r="C146" s="242" t="s">
        <v>1297</v>
      </c>
      <c r="D146" s="236"/>
      <c r="E146" s="236" t="str">
        <f ca="1">IF(ISERROR($V146),"",OFFSET('Smelter Look-up'!$D$4,$V146-4,0)&amp;"")</f>
        <v>INDONESIA</v>
      </c>
      <c r="F146" s="236" t="str">
        <f ca="1">IF(ISERROR($V146),"",OFFSET('Smelter Look-up'!$E$4,$V146-4,0))</f>
        <v>CID001468</v>
      </c>
      <c r="G146" s="236" t="str">
        <f ca="1">IF(C146=$X$4,"Enter smelter details", IF(ISERROR($V146),"",OFFSET('Smelter Look-up'!$F$4,$V146-4,0)))</f>
        <v>RMI</v>
      </c>
      <c r="H146" s="237">
        <f ca="1">IF(ISERROR($V146),"",OFFSET('Smelter Look-up'!$G$4,$V146-4,0))</f>
        <v>0</v>
      </c>
      <c r="I146" s="238" t="str">
        <f ca="1">IF(ISERROR($V146),"",OFFSET('Smelter Look-up'!$H$4,$V146-4,0))</f>
        <v>Pangkal Pinang</v>
      </c>
      <c r="J146" s="238" t="str">
        <f ca="1">IF(ISERROR($V146),"",OFFSET('Smelter Look-up'!$I$4,$V146-4,0))</f>
        <v>Kepulauan Bangka Belitung</v>
      </c>
      <c r="K146" s="240"/>
      <c r="L146" s="240"/>
      <c r="M146" s="240"/>
      <c r="N146" s="240"/>
      <c r="O146" s="240"/>
      <c r="P146" s="239"/>
      <c r="Q146" s="241"/>
      <c r="R146" s="236" t="str">
        <f ca="1">IF(ISERROR($V146),"",OFFSET('Smelter Look-up'!$C$4,$V146-4,0)&amp;"")</f>
        <v>PT Stanindo Inti Perkasa</v>
      </c>
      <c r="S146" s="250" t="str">
        <f t="shared" ca="1" si="6"/>
        <v>ID</v>
      </c>
      <c r="T146" s="250" t="str">
        <f ca="1">IF(B146="","",IF(ISERROR(MATCH($J146,SorP!$B$1:$B$6230,0)),"",INDIRECT("'SorP'!$A$"&amp;MATCH($J146,SorP!$B$1:$B$6230,0))))</f>
        <v>ID-BB</v>
      </c>
      <c r="U146" s="280"/>
      <c r="V146" s="281">
        <f>IF(C146="",NA(),MATCH($B146&amp;$C146,'Smelter Look-up'!$J:$J,0))</f>
        <v>465</v>
      </c>
      <c r="W146" s="282"/>
      <c r="X146" s="282">
        <f t="shared" ca="1" si="7"/>
        <v>0</v>
      </c>
      <c r="Y146" s="282"/>
      <c r="Z146" s="282"/>
      <c r="AB146" s="284" t="str">
        <f t="shared" si="8"/>
        <v>TinPT Stanindo Inti Perkasa</v>
      </c>
    </row>
    <row r="147" spans="1:28" s="283" customFormat="1" ht="51">
      <c r="A147" s="235" t="s">
        <v>2736</v>
      </c>
      <c r="B147" s="236" t="s">
        <v>1264</v>
      </c>
      <c r="C147" s="242" t="s">
        <v>2735</v>
      </c>
      <c r="D147" s="236"/>
      <c r="E147" s="236" t="str">
        <f ca="1">IF(ISERROR($V147),"",OFFSET('Smelter Look-up'!$D$4,$V147-4,0)&amp;"")</f>
        <v>INDONESIA</v>
      </c>
      <c r="F147" s="236" t="str">
        <f ca="1">IF(ISERROR($V147),"",OFFSET('Smelter Look-up'!$E$4,$V147-4,0))</f>
        <v>CID002816</v>
      </c>
      <c r="G147" s="236" t="str">
        <f ca="1">IF(C147=$X$4,"Enter smelter details", IF(ISERROR($V147),"",OFFSET('Smelter Look-up'!$F$4,$V147-4,0)))</f>
        <v>RMI</v>
      </c>
      <c r="H147" s="237">
        <f ca="1">IF(ISERROR($V147),"",OFFSET('Smelter Look-up'!$G$4,$V147-4,0))</f>
        <v>0</v>
      </c>
      <c r="I147" s="238" t="str">
        <f ca="1">IF(ISERROR($V147),"",OFFSET('Smelter Look-up'!$H$4,$V147-4,0))</f>
        <v>Sungai Samak</v>
      </c>
      <c r="J147" s="238" t="str">
        <f ca="1">IF(ISERROR($V147),"",OFFSET('Smelter Look-up'!$I$4,$V147-4,0))</f>
        <v>Kepulauan Bangka Belitung</v>
      </c>
      <c r="K147" s="240"/>
      <c r="L147" s="240"/>
      <c r="M147" s="240"/>
      <c r="N147" s="240"/>
      <c r="O147" s="240"/>
      <c r="P147" s="239"/>
      <c r="Q147" s="241"/>
      <c r="R147" s="236" t="str">
        <f ca="1">IF(ISERROR($V147),"",OFFSET('Smelter Look-up'!$C$4,$V147-4,0)&amp;"")</f>
        <v>PT Sukses Inti Makmur</v>
      </c>
      <c r="S147" s="250" t="str">
        <f t="shared" ca="1" si="6"/>
        <v>ID</v>
      </c>
      <c r="T147" s="250" t="str">
        <f ca="1">IF(B147="","",IF(ISERROR(MATCH($J147,SorP!$B$1:$B$6230,0)),"",INDIRECT("'SorP'!$A$"&amp;MATCH($J147,SorP!$B$1:$B$6230,0))))</f>
        <v>ID-BB</v>
      </c>
      <c r="U147" s="280"/>
      <c r="V147" s="281">
        <f>IF(C147="",NA(),MATCH($B147&amp;$C147,'Smelter Look-up'!$J:$J,0))</f>
        <v>466</v>
      </c>
      <c r="W147" s="282"/>
      <c r="X147" s="282">
        <f t="shared" ca="1" si="7"/>
        <v>0</v>
      </c>
      <c r="Y147" s="282"/>
      <c r="Z147" s="282"/>
      <c r="AB147" s="284" t="str">
        <f t="shared" si="8"/>
        <v>TinPT Sukses Inti Makmur</v>
      </c>
    </row>
    <row r="148" spans="1:28" s="283" customFormat="1" ht="51">
      <c r="A148" s="235" t="s">
        <v>1539</v>
      </c>
      <c r="B148" s="236" t="s">
        <v>1264</v>
      </c>
      <c r="C148" s="242" t="s">
        <v>1538</v>
      </c>
      <c r="D148" s="236"/>
      <c r="E148" s="236" t="str">
        <f ca="1">IF(ISERROR($V148),"",OFFSET('Smelter Look-up'!$D$4,$V148-4,0)&amp;"")</f>
        <v>INDONESIA</v>
      </c>
      <c r="F148" s="236" t="str">
        <f ca="1">IF(ISERROR($V148),"",OFFSET('Smelter Look-up'!$E$4,$V148-4,0))</f>
        <v>CID001471</v>
      </c>
      <c r="G148" s="236" t="str">
        <f ca="1">IF(C148=$X$4,"Enter smelter details", IF(ISERROR($V148),"",OFFSET('Smelter Look-up'!$F$4,$V148-4,0)))</f>
        <v>RMI</v>
      </c>
      <c r="H148" s="237">
        <f ca="1">IF(ISERROR($V148),"",OFFSET('Smelter Look-up'!$G$4,$V148-4,0))</f>
        <v>0</v>
      </c>
      <c r="I148" s="238" t="str">
        <f ca="1">IF(ISERROR($V148),"",OFFSET('Smelter Look-up'!$H$4,$V148-4,0))</f>
        <v>Pangkal Pinang</v>
      </c>
      <c r="J148" s="238" t="str">
        <f ca="1">IF(ISERROR($V148),"",OFFSET('Smelter Look-up'!$I$4,$V148-4,0))</f>
        <v>Kepulauan Bangka Belitung</v>
      </c>
      <c r="K148" s="240"/>
      <c r="L148" s="240"/>
      <c r="M148" s="240"/>
      <c r="N148" s="240"/>
      <c r="O148" s="240"/>
      <c r="P148" s="239"/>
      <c r="Q148" s="241"/>
      <c r="R148" s="236" t="str">
        <f ca="1">IF(ISERROR($V148),"",OFFSET('Smelter Look-up'!$C$4,$V148-4,0)&amp;"")</f>
        <v>PT Sumber Jaya Indah</v>
      </c>
      <c r="S148" s="250" t="str">
        <f t="shared" ca="1" si="6"/>
        <v>ID</v>
      </c>
      <c r="T148" s="250" t="str">
        <f ca="1">IF(B148="","",IF(ISERROR(MATCH($J148,SorP!$B$1:$B$6230,0)),"",INDIRECT("'SorP'!$A$"&amp;MATCH($J148,SorP!$B$1:$B$6230,0))))</f>
        <v>ID-BB</v>
      </c>
      <c r="U148" s="280"/>
      <c r="V148" s="281">
        <f>IF(C148="",NA(),MATCH($B148&amp;$C148,'Smelter Look-up'!$J:$J,0))</f>
        <v>467</v>
      </c>
      <c r="W148" s="282"/>
      <c r="X148" s="282">
        <f t="shared" ca="1" si="7"/>
        <v>0</v>
      </c>
      <c r="Y148" s="282"/>
      <c r="Z148" s="282"/>
      <c r="AB148" s="284" t="str">
        <f t="shared" si="8"/>
        <v>TinPT Sumber Jaya Indah</v>
      </c>
    </row>
    <row r="149" spans="1:28" s="283" customFormat="1" ht="51">
      <c r="A149" s="235" t="s">
        <v>904</v>
      </c>
      <c r="B149" s="236" t="s">
        <v>1264</v>
      </c>
      <c r="C149" s="242" t="s">
        <v>605</v>
      </c>
      <c r="D149" s="236"/>
      <c r="E149" s="236" t="str">
        <f ca="1">IF(ISERROR($V149),"",OFFSET('Smelter Look-up'!$D$4,$V149-4,0)&amp;"")</f>
        <v>INDONESIA</v>
      </c>
      <c r="F149" s="236" t="str">
        <f ca="1">IF(ISERROR($V149),"",OFFSET('Smelter Look-up'!$E$4,$V149-4,0))</f>
        <v>CID001490</v>
      </c>
      <c r="G149" s="236" t="str">
        <f ca="1">IF(C149=$X$4,"Enter smelter details", IF(ISERROR($V149),"",OFFSET('Smelter Look-up'!$F$4,$V149-4,0)))</f>
        <v>RMI</v>
      </c>
      <c r="H149" s="237">
        <f ca="1">IF(ISERROR($V149),"",OFFSET('Smelter Look-up'!$G$4,$V149-4,0))</f>
        <v>0</v>
      </c>
      <c r="I149" s="238" t="str">
        <f ca="1">IF(ISERROR($V149),"",OFFSET('Smelter Look-up'!$H$4,$V149-4,0))</f>
        <v>Pangkal Pinang</v>
      </c>
      <c r="J149" s="238" t="str">
        <f ca="1">IF(ISERROR($V149),"",OFFSET('Smelter Look-up'!$I$4,$V149-4,0))</f>
        <v>Kepulauan Bangka Belitung</v>
      </c>
      <c r="K149" s="240"/>
      <c r="L149" s="240"/>
      <c r="M149" s="240"/>
      <c r="N149" s="240"/>
      <c r="O149" s="240"/>
      <c r="P149" s="239"/>
      <c r="Q149" s="241"/>
      <c r="R149" s="236" t="str">
        <f ca="1">IF(ISERROR($V149),"",OFFSET('Smelter Look-up'!$C$4,$V149-4,0)&amp;"")</f>
        <v>PT Tinindo Inter Nusa</v>
      </c>
      <c r="S149" s="250" t="str">
        <f t="shared" ca="1" si="6"/>
        <v>ID</v>
      </c>
      <c r="T149" s="250" t="str">
        <f ca="1">IF(B149="","",IF(ISERROR(MATCH($J149,SorP!$B$1:$B$6230,0)),"",INDIRECT("'SorP'!$A$"&amp;MATCH($J149,SorP!$B$1:$B$6230,0))))</f>
        <v>ID-BB</v>
      </c>
      <c r="U149" s="280"/>
      <c r="V149" s="281">
        <f>IF(C149="",NA(),MATCH($B149&amp;$C149,'Smelter Look-up'!$J:$J,0))</f>
        <v>471</v>
      </c>
      <c r="W149" s="282"/>
      <c r="X149" s="282">
        <f t="shared" ca="1" si="7"/>
        <v>0</v>
      </c>
      <c r="Y149" s="282"/>
      <c r="Z149" s="282"/>
      <c r="AB149" s="284" t="str">
        <f t="shared" si="8"/>
        <v>TinPT Tinindo Inter Nusa</v>
      </c>
    </row>
    <row r="150" spans="1:28" s="283" customFormat="1" ht="38.25">
      <c r="A150" s="235" t="s">
        <v>2744</v>
      </c>
      <c r="B150" s="236" t="s">
        <v>1264</v>
      </c>
      <c r="C150" s="242" t="s">
        <v>2743</v>
      </c>
      <c r="D150" s="236"/>
      <c r="E150" s="236" t="str">
        <f ca="1">IF(ISERROR($V150),"",OFFSET('Smelter Look-up'!$D$4,$V150-4,0)&amp;"")</f>
        <v>INDONESIA</v>
      </c>
      <c r="F150" s="236" t="str">
        <f ca="1">IF(ISERROR($V150),"",OFFSET('Smelter Look-up'!$E$4,$V150-4,0))</f>
        <v>CID001493</v>
      </c>
      <c r="G150" s="236" t="str">
        <f ca="1">IF(C150=$X$4,"Enter smelter details", IF(ISERROR($V150),"",OFFSET('Smelter Look-up'!$F$4,$V150-4,0)))</f>
        <v>RMI</v>
      </c>
      <c r="H150" s="237">
        <f ca="1">IF(ISERROR($V150),"",OFFSET('Smelter Look-up'!$G$4,$V150-4,0))</f>
        <v>0</v>
      </c>
      <c r="I150" s="238" t="str">
        <f ca="1">IF(ISERROR($V150),"",OFFSET('Smelter Look-up'!$H$4,$V150-4,0))</f>
        <v>Sumping Desa Batu Peyu</v>
      </c>
      <c r="J150" s="238" t="str">
        <f ca="1">IF(ISERROR($V150),"",OFFSET('Smelter Look-up'!$I$4,$V150-4,0))</f>
        <v>Kepulauan Bangka Belitung</v>
      </c>
      <c r="K150" s="240"/>
      <c r="L150" s="240"/>
      <c r="M150" s="240"/>
      <c r="N150" s="240"/>
      <c r="O150" s="240"/>
      <c r="P150" s="239"/>
      <c r="Q150" s="241"/>
      <c r="R150" s="236" t="str">
        <f ca="1">IF(ISERROR($V150),"",OFFSET('Smelter Look-up'!$C$4,$V150-4,0)&amp;"")</f>
        <v>PT Tommy Utama</v>
      </c>
      <c r="S150" s="250" t="str">
        <f t="shared" ca="1" si="6"/>
        <v>ID</v>
      </c>
      <c r="T150" s="250" t="str">
        <f ca="1">IF(B150="","",IF(ISERROR(MATCH($J150,SorP!$B$1:$B$6230,0)),"",INDIRECT("'SorP'!$A$"&amp;MATCH($J150,SorP!$B$1:$B$6230,0))))</f>
        <v>ID-BB</v>
      </c>
      <c r="U150" s="280"/>
      <c r="V150" s="281">
        <f>IF(C150="",NA(),MATCH($B150&amp;$C150,'Smelter Look-up'!$J:$J,0))</f>
        <v>472</v>
      </c>
      <c r="W150" s="282"/>
      <c r="X150" s="282">
        <f t="shared" ca="1" si="7"/>
        <v>0</v>
      </c>
      <c r="Y150" s="282"/>
      <c r="Z150" s="282"/>
      <c r="AB150" s="284" t="str">
        <f t="shared" si="8"/>
        <v>TinPT Tommy Utama</v>
      </c>
    </row>
    <row r="151" spans="1:28" s="283" customFormat="1" ht="25.5">
      <c r="A151" s="235" t="s">
        <v>906</v>
      </c>
      <c r="B151" s="236" t="s">
        <v>1264</v>
      </c>
      <c r="C151" s="242" t="s">
        <v>905</v>
      </c>
      <c r="D151" s="236"/>
      <c r="E151" s="236" t="str">
        <f ca="1">IF(ISERROR($V151),"",OFFSET('Smelter Look-up'!$D$4,$V151-4,0)&amp;"")</f>
        <v>TAIWAN, PROVINCE OF CHINA</v>
      </c>
      <c r="F151" s="236" t="str">
        <f ca="1">IF(ISERROR($V151),"",OFFSET('Smelter Look-up'!$E$4,$V151-4,0))</f>
        <v>CID001539</v>
      </c>
      <c r="G151" s="236" t="str">
        <f ca="1">IF(C151=$X$4,"Enter smelter details", IF(ISERROR($V151),"",OFFSET('Smelter Look-up'!$F$4,$V151-4,0)))</f>
        <v>RMI</v>
      </c>
      <c r="H151" s="237">
        <f ca="1">IF(ISERROR($V151),"",OFFSET('Smelter Look-up'!$G$4,$V151-4,0))</f>
        <v>0</v>
      </c>
      <c r="I151" s="238" t="str">
        <f ca="1">IF(ISERROR($V151),"",OFFSET('Smelter Look-up'!$H$4,$V151-4,0))</f>
        <v>Taoyuan</v>
      </c>
      <c r="J151" s="238" t="str">
        <f ca="1">IF(ISERROR($V151),"",OFFSET('Smelter Look-up'!$I$4,$V151-4,0))</f>
        <v>Taoyuan</v>
      </c>
      <c r="K151" s="240"/>
      <c r="L151" s="240"/>
      <c r="M151" s="240"/>
      <c r="N151" s="240"/>
      <c r="O151" s="240"/>
      <c r="P151" s="239"/>
      <c r="Q151" s="241"/>
      <c r="R151" s="236" t="str">
        <f ca="1">IF(ISERROR($V151),"",OFFSET('Smelter Look-up'!$C$4,$V151-4,0)&amp;"")</f>
        <v>Rui Da Hung</v>
      </c>
      <c r="S151" s="250" t="str">
        <f t="shared" ca="1" si="6"/>
        <v>TW</v>
      </c>
      <c r="T151" s="250" t="str">
        <f ca="1">IF(B151="","",IF(ISERROR(MATCH($J151,SorP!$B$1:$B$6230,0)),"",INDIRECT("'SorP'!$A$"&amp;MATCH($J151,SorP!$B$1:$B$6230,0))))</f>
        <v>TW-TAO</v>
      </c>
      <c r="U151" s="280"/>
      <c r="V151" s="281">
        <f>IF(C151="",NA(),MATCH($B151&amp;$C151,'Smelter Look-up'!$J:$J,0))</f>
        <v>476</v>
      </c>
      <c r="W151" s="282"/>
      <c r="X151" s="282">
        <f t="shared" ca="1" si="7"/>
        <v>0</v>
      </c>
      <c r="Y151" s="282"/>
      <c r="Z151" s="282"/>
      <c r="AB151" s="284" t="str">
        <f t="shared" si="8"/>
        <v>TinRui Da Hung</v>
      </c>
    </row>
    <row r="152" spans="1:28" s="283" customFormat="1" ht="38.25">
      <c r="A152" s="235" t="s">
        <v>907</v>
      </c>
      <c r="B152" s="236" t="s">
        <v>1264</v>
      </c>
      <c r="C152" s="242" t="s">
        <v>2625</v>
      </c>
      <c r="D152" s="236"/>
      <c r="E152" s="236" t="str">
        <f ca="1">IF(ISERROR($V152),"",OFFSET('Smelter Look-up'!$D$4,$V152-4,0)&amp;"")</f>
        <v>BRAZIL</v>
      </c>
      <c r="F152" s="236" t="str">
        <f ca="1">IF(ISERROR($V152),"",OFFSET('Smelter Look-up'!$E$4,$V152-4,0))</f>
        <v>CID001758</v>
      </c>
      <c r="G152" s="236" t="str">
        <f ca="1">IF(C152=$X$4,"Enter smelter details", IF(ISERROR($V152),"",OFFSET('Smelter Look-up'!$F$4,$V152-4,0)))</f>
        <v>RMI</v>
      </c>
      <c r="H152" s="237">
        <f ca="1">IF(ISERROR($V152),"",OFFSET('Smelter Look-up'!$G$4,$V152-4,0))</f>
        <v>0</v>
      </c>
      <c r="I152" s="238" t="str">
        <f ca="1">IF(ISERROR($V152),"",OFFSET('Smelter Look-up'!$H$4,$V152-4,0))</f>
        <v>Bebedouro</v>
      </c>
      <c r="J152" s="238" t="str">
        <f ca="1">IF(ISERROR($V152),"",OFFSET('Smelter Look-up'!$I$4,$V152-4,0))</f>
        <v>São Paulo</v>
      </c>
      <c r="K152" s="240"/>
      <c r="L152" s="240"/>
      <c r="M152" s="240"/>
      <c r="N152" s="240"/>
      <c r="O152" s="240"/>
      <c r="P152" s="239"/>
      <c r="Q152" s="241"/>
      <c r="R152" s="236" t="str">
        <f ca="1">IF(ISERROR($V152),"",OFFSET('Smelter Look-up'!$C$4,$V152-4,0)&amp;"")</f>
        <v>Soft Metais Ltda.</v>
      </c>
      <c r="S152" s="250" t="str">
        <f t="shared" ca="1" si="6"/>
        <v>BR</v>
      </c>
      <c r="T152" s="250" t="str">
        <f ca="1">IF(B152="","",IF(ISERROR(MATCH($J152,SorP!$B$1:$B$6230,0)),"",INDIRECT("'SorP'!$A$"&amp;MATCH($J152,SorP!$B$1:$B$6230,0))))</f>
        <v>BR-SP</v>
      </c>
      <c r="U152" s="280"/>
      <c r="V152" s="281">
        <f>IF(C152="",NA(),MATCH($B152&amp;$C152,'Smelter Look-up'!$J:$J,0))</f>
        <v>479</v>
      </c>
      <c r="W152" s="282"/>
      <c r="X152" s="282">
        <f t="shared" ca="1" si="7"/>
        <v>0</v>
      </c>
      <c r="Y152" s="282"/>
      <c r="Z152" s="282"/>
      <c r="AB152" s="284" t="str">
        <f t="shared" si="8"/>
        <v>TinSoft Metais Ltda.</v>
      </c>
    </row>
    <row r="153" spans="1:28" s="283" customFormat="1" ht="25.5">
      <c r="A153" s="235" t="s">
        <v>908</v>
      </c>
      <c r="B153" s="236" t="s">
        <v>1264</v>
      </c>
      <c r="C153" s="242" t="s">
        <v>1160</v>
      </c>
      <c r="D153" s="236"/>
      <c r="E153" s="236" t="str">
        <f ca="1">IF(ISERROR($V153),"",OFFSET('Smelter Look-up'!$D$4,$V153-4,0)&amp;"")</f>
        <v>THAILAND</v>
      </c>
      <c r="F153" s="236" t="str">
        <f ca="1">IF(ISERROR($V153),"",OFFSET('Smelter Look-up'!$E$4,$V153-4,0))</f>
        <v>CID001898</v>
      </c>
      <c r="G153" s="236" t="str">
        <f ca="1">IF(C153=$X$4,"Enter smelter details", IF(ISERROR($V153),"",OFFSET('Smelter Look-up'!$F$4,$V153-4,0)))</f>
        <v>RMI</v>
      </c>
      <c r="H153" s="237">
        <f ca="1">IF(ISERROR($V153),"",OFFSET('Smelter Look-up'!$G$4,$V153-4,0))</f>
        <v>0</v>
      </c>
      <c r="I153" s="238" t="str">
        <f ca="1">IF(ISERROR($V153),"",OFFSET('Smelter Look-up'!$H$4,$V153-4,0))</f>
        <v>Amphur Muang</v>
      </c>
      <c r="J153" s="238" t="str">
        <f ca="1">IF(ISERROR($V153),"",OFFSET('Smelter Look-up'!$I$4,$V153-4,0))</f>
        <v>Phuket</v>
      </c>
      <c r="K153" s="240"/>
      <c r="L153" s="240"/>
      <c r="M153" s="240"/>
      <c r="N153" s="240"/>
      <c r="O153" s="240"/>
      <c r="P153" s="239"/>
      <c r="Q153" s="241"/>
      <c r="R153" s="236" t="str">
        <f ca="1">IF(ISERROR($V153),"",OFFSET('Smelter Look-up'!$C$4,$V153-4,0)&amp;"")</f>
        <v>Thaisarco</v>
      </c>
      <c r="S153" s="250" t="str">
        <f t="shared" ca="1" si="6"/>
        <v>TH</v>
      </c>
      <c r="T153" s="250" t="str">
        <f ca="1">IF(B153="","",IF(ISERROR(MATCH($J153,SorP!$B$1:$B$6230,0)),"",INDIRECT("'SorP'!$A$"&amp;MATCH($J153,SorP!$B$1:$B$6230,0))))</f>
        <v>TH-83</v>
      </c>
      <c r="U153" s="280"/>
      <c r="V153" s="281">
        <f>IF(C153="",NA(),MATCH($B153&amp;$C153,'Smelter Look-up'!$J:$J,0))</f>
        <v>483</v>
      </c>
      <c r="W153" s="282"/>
      <c r="X153" s="282">
        <f t="shared" ca="1" si="7"/>
        <v>0</v>
      </c>
      <c r="Y153" s="282"/>
      <c r="Z153" s="282"/>
      <c r="AB153" s="284" t="str">
        <f t="shared" si="8"/>
        <v>TinThaisarco</v>
      </c>
    </row>
    <row r="154" spans="1:28" s="283" customFormat="1" ht="76.5">
      <c r="A154" s="235" t="s">
        <v>909</v>
      </c>
      <c r="B154" s="236" t="s">
        <v>1264</v>
      </c>
      <c r="C154" s="242" t="s">
        <v>3291</v>
      </c>
      <c r="D154" s="236"/>
      <c r="E154" s="236" t="str">
        <f ca="1">IF(ISERROR($V154),"",OFFSET('Smelter Look-up'!$D$4,$V154-4,0)&amp;"")</f>
        <v>BRAZIL</v>
      </c>
      <c r="F154" s="236" t="str">
        <f ca="1">IF(ISERROR($V154),"",OFFSET('Smelter Look-up'!$E$4,$V154-4,0))</f>
        <v>CID002036</v>
      </c>
      <c r="G154" s="236" t="str">
        <f ca="1">IF(C154=$X$4,"Enter smelter details", IF(ISERROR($V154),"",OFFSET('Smelter Look-up'!$F$4,$V154-4,0)))</f>
        <v>RMI</v>
      </c>
      <c r="H154" s="237">
        <f ca="1">IF(ISERROR($V154),"",OFFSET('Smelter Look-up'!$G$4,$V154-4,0))</f>
        <v>0</v>
      </c>
      <c r="I154" s="238" t="str">
        <f ca="1">IF(ISERROR($V154),"",OFFSET('Smelter Look-up'!$H$4,$V154-4,0))</f>
        <v>Ariquemes</v>
      </c>
      <c r="J154" s="238" t="str">
        <f ca="1">IF(ISERROR($V154),"",OFFSET('Smelter Look-up'!$I$4,$V154-4,0))</f>
        <v>Rondônia</v>
      </c>
      <c r="K154" s="240"/>
      <c r="L154" s="240"/>
      <c r="M154" s="240"/>
      <c r="N154" s="240"/>
      <c r="O154" s="240"/>
      <c r="P154" s="239"/>
      <c r="Q154" s="241"/>
      <c r="R154" s="236" t="str">
        <f ca="1">IF(ISERROR($V154),"",OFFSET('Smelter Look-up'!$C$4,$V154-4,0)&amp;"")</f>
        <v>White Solder Metalurgia e Mineracao Ltda.</v>
      </c>
      <c r="S154" s="250" t="str">
        <f t="shared" ca="1" si="6"/>
        <v>BR</v>
      </c>
      <c r="T154" s="250" t="str">
        <f ca="1">IF(B154="","",IF(ISERROR(MATCH($J154,SorP!$B$1:$B$6230,0)),"",INDIRECT("'SorP'!$A$"&amp;MATCH($J154,SorP!$B$1:$B$6230,0))))</f>
        <v>BR-RO</v>
      </c>
      <c r="U154" s="280"/>
      <c r="V154" s="281">
        <f>IF(C154="",NA(),MATCH($B154&amp;$C154,'Smelter Look-up'!$J:$J,0))</f>
        <v>490</v>
      </c>
      <c r="W154" s="282"/>
      <c r="X154" s="282">
        <f t="shared" ca="1" si="7"/>
        <v>0</v>
      </c>
      <c r="Y154" s="282"/>
      <c r="Z154" s="282"/>
      <c r="AB154" s="284" t="str">
        <f t="shared" si="8"/>
        <v>TinWhite Solder Metalurgia e Mineracao Ltda.</v>
      </c>
    </row>
    <row r="155" spans="1:28" s="283" customFormat="1" ht="63.75">
      <c r="A155" s="235" t="s">
        <v>911</v>
      </c>
      <c r="B155" s="236" t="s">
        <v>1264</v>
      </c>
      <c r="C155" s="242" t="s">
        <v>3033</v>
      </c>
      <c r="D155" s="236"/>
      <c r="E155" s="236" t="str">
        <f ca="1">IF(ISERROR($V155),"",OFFSET('Smelter Look-up'!$D$4,$V155-4,0)&amp;"")</f>
        <v>CHINA</v>
      </c>
      <c r="F155" s="236" t="str">
        <f ca="1">IF(ISERROR($V155),"",OFFSET('Smelter Look-up'!$E$4,$V155-4,0))</f>
        <v>CID002180</v>
      </c>
      <c r="G155" s="236" t="str">
        <f ca="1">IF(C155=$X$4,"Enter smelter details", IF(ISERROR($V155),"",OFFSET('Smelter Look-up'!$F$4,$V155-4,0)))</f>
        <v>RMI</v>
      </c>
      <c r="H155" s="237">
        <f ca="1">IF(ISERROR($V155),"",OFFSET('Smelter Look-up'!$G$4,$V155-4,0))</f>
        <v>0</v>
      </c>
      <c r="I155" s="238" t="str">
        <f ca="1">IF(ISERROR($V155),"",OFFSET('Smelter Look-up'!$H$4,$V155-4,0))</f>
        <v>Gejiu</v>
      </c>
      <c r="J155" s="238" t="str">
        <f ca="1">IF(ISERROR($V155),"",OFFSET('Smelter Look-up'!$I$4,$V155-4,0))</f>
        <v>Yunnan</v>
      </c>
      <c r="K155" s="240"/>
      <c r="L155" s="240"/>
      <c r="M155" s="240"/>
      <c r="N155" s="240"/>
      <c r="O155" s="240"/>
      <c r="P155" s="239"/>
      <c r="Q155" s="241"/>
      <c r="R155" s="236" t="str">
        <f ca="1">IF(ISERROR($V155),"",OFFSET('Smelter Look-up'!$C$4,$V155-4,0)&amp;"")</f>
        <v>Yunnan Tin Company Limited</v>
      </c>
      <c r="S155" s="250" t="str">
        <f t="shared" ca="1" si="6"/>
        <v>CN</v>
      </c>
      <c r="T155" s="250" t="str">
        <f ca="1">IF(B155="","",IF(ISERROR(MATCH($J155,SorP!$B$1:$B$6230,0)),"",INDIRECT("'SorP'!$A$"&amp;MATCH($J155,SorP!$B$1:$B$6230,0))))</f>
        <v>CN-53</v>
      </c>
      <c r="U155" s="280"/>
      <c r="V155" s="281">
        <f>IF(C155="",NA(),MATCH($B155&amp;$C155,'Smelter Look-up'!$J:$J,0))</f>
        <v>502</v>
      </c>
      <c r="W155" s="282"/>
      <c r="X155" s="282">
        <f t="shared" ca="1" si="7"/>
        <v>0</v>
      </c>
      <c r="Y155" s="282"/>
      <c r="Z155" s="282"/>
      <c r="AB155" s="284" t="str">
        <f t="shared" si="8"/>
        <v>TinYunnan Tin Company Limited</v>
      </c>
    </row>
    <row r="156" spans="1:28" s="283" customFormat="1" ht="51">
      <c r="A156" s="235" t="s">
        <v>2774</v>
      </c>
      <c r="B156" s="236" t="s">
        <v>1266</v>
      </c>
      <c r="C156" s="242" t="s">
        <v>2773</v>
      </c>
      <c r="D156" s="236"/>
      <c r="E156" s="236" t="str">
        <f ca="1">IF(ISERROR($V156),"",OFFSET('Smelter Look-up'!$D$4,$V156-4,0)&amp;"")</f>
        <v>BRAZIL</v>
      </c>
      <c r="F156" s="236" t="str">
        <f ca="1">IF(ISERROR($V156),"",OFFSET('Smelter Look-up'!$E$4,$V156-4,0))</f>
        <v>CID002833</v>
      </c>
      <c r="G156" s="236" t="str">
        <f ca="1">IF(C156=$X$4,"Enter smelter details", IF(ISERROR($V156),"",OFFSET('Smelter Look-up'!$F$4,$V156-4,0)))</f>
        <v>RMI</v>
      </c>
      <c r="H156" s="237">
        <f ca="1">IF(ISERROR($V156),"",OFFSET('Smelter Look-up'!$G$4,$V156-4,0))</f>
        <v>0</v>
      </c>
      <c r="I156" s="238" t="str">
        <f ca="1">IF(ISERROR($V156),"",OFFSET('Smelter Look-up'!$H$4,$V156-4,0))</f>
        <v>Araçariguama</v>
      </c>
      <c r="J156" s="238" t="str">
        <f ca="1">IF(ISERROR($V156),"",OFFSET('Smelter Look-up'!$I$4,$V156-4,0))</f>
        <v>São Paulo</v>
      </c>
      <c r="K156" s="240"/>
      <c r="L156" s="240"/>
      <c r="M156" s="240"/>
      <c r="N156" s="240"/>
      <c r="O156" s="240"/>
      <c r="P156" s="239"/>
      <c r="Q156" s="241"/>
      <c r="R156" s="236" t="str">
        <f ca="1">IF(ISERROR($V156),"",OFFSET('Smelter Look-up'!$C$4,$V156-4,0)&amp;"")</f>
        <v>ACL Metais Eireli</v>
      </c>
      <c r="S156" s="250" t="str">
        <f t="shared" ca="1" si="6"/>
        <v>BR</v>
      </c>
      <c r="T156" s="250" t="str">
        <f ca="1">IF(B156="","",IF(ISERROR(MATCH($J156,SorP!$B$1:$B$6230,0)),"",INDIRECT("'SorP'!$A$"&amp;MATCH($J156,SorP!$B$1:$B$6230,0))))</f>
        <v>BR-SP</v>
      </c>
      <c r="U156" s="280"/>
      <c r="V156" s="281">
        <f>IF(C156="",NA(),MATCH($B156&amp;$C156,'Smelter Look-up'!$J:$J,0))</f>
        <v>511</v>
      </c>
      <c r="W156" s="282"/>
      <c r="X156" s="282">
        <f t="shared" ca="1" si="7"/>
        <v>0</v>
      </c>
      <c r="Y156" s="282"/>
      <c r="Z156" s="282"/>
      <c r="AB156" s="284" t="str">
        <f t="shared" si="8"/>
        <v>TungstenACL Metais Eireli</v>
      </c>
    </row>
    <row r="157" spans="1:28" s="283" customFormat="1" ht="102">
      <c r="A157" s="235" t="s">
        <v>1568</v>
      </c>
      <c r="B157" s="236" t="s">
        <v>1266</v>
      </c>
      <c r="C157" s="242" t="s">
        <v>1567</v>
      </c>
      <c r="D157" s="236"/>
      <c r="E157" s="236" t="str">
        <f ca="1">IF(ISERROR($V157),"",OFFSET('Smelter Look-up'!$D$4,$V157-4,0)&amp;"")</f>
        <v>VIET NAM</v>
      </c>
      <c r="F157" s="236" t="str">
        <f ca="1">IF(ISERROR($V157),"",OFFSET('Smelter Look-up'!$E$4,$V157-4,0))</f>
        <v>CID002502</v>
      </c>
      <c r="G157" s="236" t="str">
        <f ca="1">IF(C157=$X$4,"Enter smelter details", IF(ISERROR($V157),"",OFFSET('Smelter Look-up'!$F$4,$V157-4,0)))</f>
        <v>RMI</v>
      </c>
      <c r="H157" s="237">
        <f ca="1">IF(ISERROR($V157),"",OFFSET('Smelter Look-up'!$G$4,$V157-4,0))</f>
        <v>0</v>
      </c>
      <c r="I157" s="238" t="str">
        <f ca="1">IF(ISERROR($V157),"",OFFSET('Smelter Look-up'!$H$4,$V157-4,0))</f>
        <v>Vinh Bao District</v>
      </c>
      <c r="J157" s="238" t="str">
        <f ca="1">IF(ISERROR($V157),"",OFFSET('Smelter Look-up'!$I$4,$V157-4,0))</f>
        <v>Hai Phong</v>
      </c>
      <c r="K157" s="240"/>
      <c r="L157" s="240"/>
      <c r="M157" s="240"/>
      <c r="N157" s="240"/>
      <c r="O157" s="240"/>
      <c r="P157" s="239"/>
      <c r="Q157" s="241"/>
      <c r="R157" s="236" t="str">
        <f ca="1">IF(ISERROR($V157),"",OFFSET('Smelter Look-up'!$C$4,$V157-4,0)&amp;"")</f>
        <v>Asia Tungsten Products Vietnam Ltd.</v>
      </c>
      <c r="S157" s="250" t="str">
        <f t="shared" ca="1" si="6"/>
        <v>VN</v>
      </c>
      <c r="T157" s="250" t="str">
        <f ca="1">IF(B157="","",IF(ISERROR(MATCH($J157,SorP!$B$1:$B$6230,0)),"",INDIRECT("'SorP'!$A$"&amp;MATCH($J157,SorP!$B$1:$B$6230,0))))</f>
        <v>VN-HP</v>
      </c>
      <c r="U157" s="280"/>
      <c r="V157" s="281">
        <f>IF(C157="",NA(),MATCH($B157&amp;$C157,'Smelter Look-up'!$J:$J,0))</f>
        <v>515</v>
      </c>
      <c r="W157" s="282"/>
      <c r="X157" s="282">
        <f t="shared" ca="1" si="7"/>
        <v>0</v>
      </c>
      <c r="Y157" s="282"/>
      <c r="Z157" s="282"/>
      <c r="AB157" s="284" t="str">
        <f t="shared" si="8"/>
        <v>TungstenAsia Tungsten Products Vietnam Ltd.</v>
      </c>
    </row>
    <row r="158" spans="1:28" s="283" customFormat="1" ht="114.75">
      <c r="A158" s="235" t="s">
        <v>1570</v>
      </c>
      <c r="B158" s="236" t="s">
        <v>1266</v>
      </c>
      <c r="C158" s="242" t="s">
        <v>1569</v>
      </c>
      <c r="D158" s="236"/>
      <c r="E158" s="236" t="str">
        <f ca="1">IF(ISERROR($V158),"",OFFSET('Smelter Look-up'!$D$4,$V158-4,0)&amp;"")</f>
        <v>CHINA</v>
      </c>
      <c r="F158" s="236" t="str">
        <f ca="1">IF(ISERROR($V158),"",OFFSET('Smelter Look-up'!$E$4,$V158-4,0))</f>
        <v>CID002513</v>
      </c>
      <c r="G158" s="236" t="str">
        <f ca="1">IF(C158=$X$4,"Enter smelter details", IF(ISERROR($V158),"",OFFSET('Smelter Look-up'!$F$4,$V158-4,0)))</f>
        <v>RMI</v>
      </c>
      <c r="H158" s="237">
        <f ca="1">IF(ISERROR($V158),"",OFFSET('Smelter Look-up'!$G$4,$V158-4,0))</f>
        <v>0</v>
      </c>
      <c r="I158" s="238" t="str">
        <f ca="1">IF(ISERROR($V158),"",OFFSET('Smelter Look-up'!$H$4,$V158-4,0))</f>
        <v>Chenzhou</v>
      </c>
      <c r="J158" s="238" t="str">
        <f ca="1">IF(ISERROR($V158),"",OFFSET('Smelter Look-up'!$I$4,$V158-4,0))</f>
        <v>Hunan</v>
      </c>
      <c r="K158" s="240"/>
      <c r="L158" s="240"/>
      <c r="M158" s="240"/>
      <c r="N158" s="240"/>
      <c r="O158" s="240"/>
      <c r="P158" s="239"/>
      <c r="Q158" s="241"/>
      <c r="R158" s="236" t="str">
        <f ca="1">IF(ISERROR($V158),"",OFFSET('Smelter Look-up'!$C$4,$V158-4,0)&amp;"")</f>
        <v>Chenzhou Diamond Tungsten Products Co., Ltd.</v>
      </c>
      <c r="S158" s="250" t="str">
        <f t="shared" ca="1" si="6"/>
        <v>CN</v>
      </c>
      <c r="T158" s="250" t="str">
        <f ca="1">IF(B158="","",IF(ISERROR(MATCH($J158,SorP!$B$1:$B$6230,0)),"",INDIRECT("'SorP'!$A$"&amp;MATCH($J158,SorP!$B$1:$B$6230,0))))</f>
        <v>CN-43</v>
      </c>
      <c r="U158" s="280"/>
      <c r="V158" s="281">
        <f>IF(C158="",NA(),MATCH($B158&amp;$C158,'Smelter Look-up'!$J:$J,0))</f>
        <v>519</v>
      </c>
      <c r="W158" s="282"/>
      <c r="X158" s="282">
        <f t="shared" ca="1" si="7"/>
        <v>0</v>
      </c>
      <c r="Y158" s="282"/>
      <c r="Z158" s="282"/>
      <c r="AB158" s="284" t="str">
        <f t="shared" si="8"/>
        <v>TungstenChenzhou Diamond Tungsten Products Co., Ltd.</v>
      </c>
    </row>
    <row r="159" spans="1:28" s="283" customFormat="1" ht="76.5">
      <c r="A159" s="235" t="s">
        <v>916</v>
      </c>
      <c r="B159" s="236" t="s">
        <v>1266</v>
      </c>
      <c r="C159" s="242" t="s">
        <v>939</v>
      </c>
      <c r="D159" s="236"/>
      <c r="E159" s="236" t="str">
        <f ca="1">IF(ISERROR($V159),"",OFFSET('Smelter Look-up'!$D$4,$V159-4,0)&amp;"")</f>
        <v>CHINA</v>
      </c>
      <c r="F159" s="236" t="str">
        <f ca="1">IF(ISERROR($V159),"",OFFSET('Smelter Look-up'!$E$4,$V159-4,0))</f>
        <v>CID000499</v>
      </c>
      <c r="G159" s="236" t="str">
        <f ca="1">IF(C159=$X$4,"Enter smelter details", IF(ISERROR($V159),"",OFFSET('Smelter Look-up'!$F$4,$V159-4,0)))</f>
        <v>RMI</v>
      </c>
      <c r="H159" s="237">
        <f ca="1">IF(ISERROR($V159),"",OFFSET('Smelter Look-up'!$G$4,$V159-4,0))</f>
        <v>0</v>
      </c>
      <c r="I159" s="238" t="str">
        <f ca="1">IF(ISERROR($V159),"",OFFSET('Smelter Look-up'!$H$4,$V159-4,0))</f>
        <v>Yanshi</v>
      </c>
      <c r="J159" s="238" t="str">
        <f ca="1">IF(ISERROR($V159),"",OFFSET('Smelter Look-up'!$I$4,$V159-4,0))</f>
        <v>Fujian</v>
      </c>
      <c r="K159" s="240"/>
      <c r="L159" s="240"/>
      <c r="M159" s="240"/>
      <c r="N159" s="240"/>
      <c r="O159" s="240"/>
      <c r="P159" s="239"/>
      <c r="Q159" s="241"/>
      <c r="R159" s="236" t="str">
        <f ca="1">IF(ISERROR($V159),"",OFFSET('Smelter Look-up'!$C$4,$V159-4,0)&amp;"")</f>
        <v>Fujian Jinxin Tungsten Co., Ltd.</v>
      </c>
      <c r="S159" s="250" t="str">
        <f t="shared" ca="1" si="6"/>
        <v>CN</v>
      </c>
      <c r="T159" s="250" t="str">
        <f ca="1">IF(B159="","",IF(ISERROR(MATCH($J159,SorP!$B$1:$B$6230,0)),"",INDIRECT("'SorP'!$A$"&amp;MATCH($J159,SorP!$B$1:$B$6230,0))))</f>
        <v>CN-35</v>
      </c>
      <c r="U159" s="280"/>
      <c r="V159" s="281">
        <f>IF(C159="",NA(),MATCH($B159&amp;$C159,'Smelter Look-up'!$J:$J,0))</f>
        <v>522</v>
      </c>
      <c r="W159" s="282"/>
      <c r="X159" s="282">
        <f t="shared" ca="1" si="7"/>
        <v>0</v>
      </c>
      <c r="Y159" s="282"/>
      <c r="Z159" s="282"/>
      <c r="AB159" s="284" t="str">
        <f t="shared" si="8"/>
        <v>TungstenFujian Jinxin Tungsten Co., Ltd.</v>
      </c>
    </row>
    <row r="160" spans="1:28" s="283" customFormat="1" ht="102">
      <c r="A160" s="235" t="s">
        <v>3294</v>
      </c>
      <c r="B160" s="236" t="s">
        <v>1266</v>
      </c>
      <c r="C160" s="242" t="s">
        <v>14322</v>
      </c>
      <c r="D160" s="236"/>
      <c r="E160" s="236" t="str">
        <f ca="1">IF(ISERROR($V160),"",OFFSET('Smelter Look-up'!$D$4,$V160-4,0)&amp;"")</f>
        <v>CHINA</v>
      </c>
      <c r="F160" s="236" t="str">
        <f ca="1">IF(ISERROR($V160),"",OFFSET('Smelter Look-up'!$E$4,$V160-4,0))</f>
        <v>CID002645</v>
      </c>
      <c r="G160" s="236" t="str">
        <f ca="1">IF(C160=$X$4,"Enter smelter details", IF(ISERROR($V160),"",OFFSET('Smelter Look-up'!$F$4,$V160-4,0)))</f>
        <v>RMI</v>
      </c>
      <c r="H160" s="237">
        <f ca="1">IF(ISERROR($V160),"",OFFSET('Smelter Look-up'!$G$4,$V160-4,0))</f>
        <v>0</v>
      </c>
      <c r="I160" s="238" t="str">
        <f ca="1">IF(ISERROR($V160),"",OFFSET('Smelter Look-up'!$H$4,$V160-4,0))</f>
        <v>Ganzhou</v>
      </c>
      <c r="J160" s="238" t="str">
        <f ca="1">IF(ISERROR($V160),"",OFFSET('Smelter Look-up'!$I$4,$V160-4,0))</f>
        <v>Jiangxi</v>
      </c>
      <c r="K160" s="240"/>
      <c r="L160" s="240"/>
      <c r="M160" s="240"/>
      <c r="N160" s="240"/>
      <c r="O160" s="240"/>
      <c r="P160" s="239"/>
      <c r="Q160" s="241"/>
      <c r="R160" s="236" t="str">
        <f ca="1">IF(ISERROR($V160),"",OFFSET('Smelter Look-up'!$C$4,$V160-4,0)&amp;"")</f>
        <v>Ganzhou Haichuang Tungsten Co., Ltd.</v>
      </c>
      <c r="S160" s="250" t="str">
        <f t="shared" ca="1" si="6"/>
        <v>CN</v>
      </c>
      <c r="T160" s="250" t="str">
        <f ca="1">IF(B160="","",IF(ISERROR(MATCH($J160,SorP!$B$1:$B$6230,0)),"",INDIRECT("'SorP'!$A$"&amp;MATCH($J160,SorP!$B$1:$B$6230,0))))</f>
        <v>CN-36</v>
      </c>
      <c r="U160" s="280"/>
      <c r="V160" s="281">
        <f>IF(C160="",NA(),MATCH($B160&amp;$C160,'Smelter Look-up'!$J:$J,0))</f>
        <v>523</v>
      </c>
      <c r="W160" s="282"/>
      <c r="X160" s="282">
        <f t="shared" ca="1" si="7"/>
        <v>0</v>
      </c>
      <c r="Y160" s="282"/>
      <c r="Z160" s="282"/>
      <c r="AB160" s="284" t="str">
        <f t="shared" si="8"/>
        <v>TungstenGanzhou Haichuang Tungsten Co., Ltd.</v>
      </c>
    </row>
    <row r="161" spans="1:28" s="283" customFormat="1" ht="114.75">
      <c r="A161" s="235" t="s">
        <v>921</v>
      </c>
      <c r="B161" s="236" t="s">
        <v>1266</v>
      </c>
      <c r="C161" s="242" t="s">
        <v>164</v>
      </c>
      <c r="D161" s="236"/>
      <c r="E161" s="236" t="str">
        <f ca="1">IF(ISERROR($V161),"",OFFSET('Smelter Look-up'!$D$4,$V161-4,0)&amp;"")</f>
        <v>CHINA</v>
      </c>
      <c r="F161" s="236" t="str">
        <f ca="1">IF(ISERROR($V161),"",OFFSET('Smelter Look-up'!$E$4,$V161-4,0))</f>
        <v>CID000875</v>
      </c>
      <c r="G161" s="236" t="str">
        <f ca="1">IF(C161=$X$4,"Enter smelter details", IF(ISERROR($V161),"",OFFSET('Smelter Look-up'!$F$4,$V161-4,0)))</f>
        <v>RMI</v>
      </c>
      <c r="H161" s="237">
        <f ca="1">IF(ISERROR($V161),"",OFFSET('Smelter Look-up'!$G$4,$V161-4,0))</f>
        <v>0</v>
      </c>
      <c r="I161" s="238" t="str">
        <f ca="1">IF(ISERROR($V161),"",OFFSET('Smelter Look-up'!$H$4,$V161-4,0))</f>
        <v>Ganzhou</v>
      </c>
      <c r="J161" s="238" t="str">
        <f ca="1">IF(ISERROR($V161),"",OFFSET('Smelter Look-up'!$I$4,$V161-4,0))</f>
        <v>Jiangxi</v>
      </c>
      <c r="K161" s="240"/>
      <c r="L161" s="240"/>
      <c r="M161" s="240"/>
      <c r="N161" s="240"/>
      <c r="O161" s="240"/>
      <c r="P161" s="239"/>
      <c r="Q161" s="241"/>
      <c r="R161" s="236" t="str">
        <f ca="1">IF(ISERROR($V161),"",OFFSET('Smelter Look-up'!$C$4,$V161-4,0)&amp;"")</f>
        <v>Ganzhou Huaxing Tungsten Products Co., Ltd.</v>
      </c>
      <c r="S161" s="250" t="str">
        <f t="shared" ca="1" si="6"/>
        <v>CN</v>
      </c>
      <c r="T161" s="250" t="str">
        <f ca="1">IF(B161="","",IF(ISERROR(MATCH($J161,SorP!$B$1:$B$6230,0)),"",INDIRECT("'SorP'!$A$"&amp;MATCH($J161,SorP!$B$1:$B$6230,0))))</f>
        <v>CN-36</v>
      </c>
      <c r="U161" s="280"/>
      <c r="V161" s="281">
        <f>IF(C161="",NA(),MATCH($B161&amp;$C161,'Smelter Look-up'!$J:$J,0))</f>
        <v>524</v>
      </c>
      <c r="W161" s="282"/>
      <c r="X161" s="282">
        <f t="shared" ca="1" si="7"/>
        <v>0</v>
      </c>
      <c r="Y161" s="282"/>
      <c r="Z161" s="282"/>
      <c r="AB161" s="284" t="str">
        <f t="shared" si="8"/>
        <v>TungstenGanzhou Huaxing Tungsten Products Co., Ltd.</v>
      </c>
    </row>
    <row r="162" spans="1:28" s="283" customFormat="1" ht="102">
      <c r="A162" s="235" t="s">
        <v>155</v>
      </c>
      <c r="B162" s="236" t="s">
        <v>1266</v>
      </c>
      <c r="C162" s="242" t="s">
        <v>166</v>
      </c>
      <c r="D162" s="236"/>
      <c r="E162" s="236" t="str">
        <f ca="1">IF(ISERROR($V162),"",OFFSET('Smelter Look-up'!$D$4,$V162-4,0)&amp;"")</f>
        <v>CHINA</v>
      </c>
      <c r="F162" s="236" t="str">
        <f ca="1">IF(ISERROR($V162),"",OFFSET('Smelter Look-up'!$E$4,$V162-4,0))</f>
        <v>CID002315</v>
      </c>
      <c r="G162" s="236" t="str">
        <f ca="1">IF(C162=$X$4,"Enter smelter details", IF(ISERROR($V162),"",OFFSET('Smelter Look-up'!$F$4,$V162-4,0)))</f>
        <v>RMI</v>
      </c>
      <c r="H162" s="237">
        <f ca="1">IF(ISERROR($V162),"",OFFSET('Smelter Look-up'!$G$4,$V162-4,0))</f>
        <v>0</v>
      </c>
      <c r="I162" s="238" t="str">
        <f ca="1">IF(ISERROR($V162),"",OFFSET('Smelter Look-up'!$H$4,$V162-4,0))</f>
        <v>Ganzhou</v>
      </c>
      <c r="J162" s="238" t="str">
        <f ca="1">IF(ISERROR($V162),"",OFFSET('Smelter Look-up'!$I$4,$V162-4,0))</f>
        <v>Jiangxi</v>
      </c>
      <c r="K162" s="240"/>
      <c r="L162" s="240"/>
      <c r="M162" s="240"/>
      <c r="N162" s="240"/>
      <c r="O162" s="240"/>
      <c r="P162" s="239"/>
      <c r="Q162" s="241"/>
      <c r="R162" s="236" t="str">
        <f ca="1">IF(ISERROR($V162),"",OFFSET('Smelter Look-up'!$C$4,$V162-4,0)&amp;"")</f>
        <v>Ganzhou Jiangwu Ferrotungsten Co., Ltd.</v>
      </c>
      <c r="S162" s="250" t="str">
        <f t="shared" ca="1" si="6"/>
        <v>CN</v>
      </c>
      <c r="T162" s="250" t="str">
        <f ca="1">IF(B162="","",IF(ISERROR(MATCH($J162,SorP!$B$1:$B$6230,0)),"",INDIRECT("'SorP'!$A$"&amp;MATCH($J162,SorP!$B$1:$B$6230,0))))</f>
        <v>CN-36</v>
      </c>
      <c r="U162" s="280"/>
      <c r="V162" s="281">
        <f>IF(C162="",NA(),MATCH($B162&amp;$C162,'Smelter Look-up'!$J:$J,0))</f>
        <v>525</v>
      </c>
      <c r="W162" s="282"/>
      <c r="X162" s="282">
        <f t="shared" ca="1" si="7"/>
        <v>0</v>
      </c>
      <c r="Y162" s="282"/>
      <c r="Z162" s="282"/>
      <c r="AB162" s="284" t="str">
        <f t="shared" si="8"/>
        <v>TungstenGanzhou Jiangwu Ferrotungsten Co., Ltd.</v>
      </c>
    </row>
    <row r="163" spans="1:28" s="283" customFormat="1" ht="89.25">
      <c r="A163" s="235" t="s">
        <v>461</v>
      </c>
      <c r="B163" s="236" t="s">
        <v>1266</v>
      </c>
      <c r="C163" s="242" t="s">
        <v>460</v>
      </c>
      <c r="D163" s="236"/>
      <c r="E163" s="236" t="str">
        <f ca="1">IF(ISERROR($V163),"",OFFSET('Smelter Look-up'!$D$4,$V163-4,0)&amp;"")</f>
        <v>CHINA</v>
      </c>
      <c r="F163" s="236" t="str">
        <f ca="1">IF(ISERROR($V163),"",OFFSET('Smelter Look-up'!$E$4,$V163-4,0))</f>
        <v>CID002494</v>
      </c>
      <c r="G163" s="236" t="str">
        <f ca="1">IF(C163=$X$4,"Enter smelter details", IF(ISERROR($V163),"",OFFSET('Smelter Look-up'!$F$4,$V163-4,0)))</f>
        <v>RMI</v>
      </c>
      <c r="H163" s="237">
        <f ca="1">IF(ISERROR($V163),"",OFFSET('Smelter Look-up'!$G$4,$V163-4,0))</f>
        <v>0</v>
      </c>
      <c r="I163" s="238" t="str">
        <f ca="1">IF(ISERROR($V163),"",OFFSET('Smelter Look-up'!$H$4,$V163-4,0))</f>
        <v>Ganzhou</v>
      </c>
      <c r="J163" s="238" t="str">
        <f ca="1">IF(ISERROR($V163),"",OFFSET('Smelter Look-up'!$I$4,$V163-4,0))</f>
        <v>Jiangxi</v>
      </c>
      <c r="K163" s="240"/>
      <c r="L163" s="240"/>
      <c r="M163" s="240"/>
      <c r="N163" s="240"/>
      <c r="O163" s="240"/>
      <c r="P163" s="239"/>
      <c r="Q163" s="241"/>
      <c r="R163" s="236" t="str">
        <f ca="1">IF(ISERROR($V163),"",OFFSET('Smelter Look-up'!$C$4,$V163-4,0)&amp;"")</f>
        <v>Ganzhou Seadragon W &amp; Mo Co., Ltd.</v>
      </c>
      <c r="S163" s="250" t="str">
        <f t="shared" ca="1" si="6"/>
        <v>CN</v>
      </c>
      <c r="T163" s="250" t="str">
        <f ca="1">IF(B163="","",IF(ISERROR(MATCH($J163,SorP!$B$1:$B$6230,0)),"",INDIRECT("'SorP'!$A$"&amp;MATCH($J163,SorP!$B$1:$B$6230,0))))</f>
        <v>CN-36</v>
      </c>
      <c r="U163" s="280"/>
      <c r="V163" s="281">
        <f>IF(C163="",NA(),MATCH($B163&amp;$C163,'Smelter Look-up'!$J:$J,0))</f>
        <v>526</v>
      </c>
      <c r="W163" s="282"/>
      <c r="X163" s="282">
        <f t="shared" ca="1" si="7"/>
        <v>0</v>
      </c>
      <c r="Y163" s="282"/>
      <c r="Z163" s="282"/>
      <c r="AB163" s="284" t="str">
        <f t="shared" si="8"/>
        <v>TungstenGanzhou Seadragon W &amp; Mo Co., Ltd.</v>
      </c>
    </row>
    <row r="164" spans="1:28" s="283" customFormat="1" ht="89.25">
      <c r="A164" s="235" t="s">
        <v>914</v>
      </c>
      <c r="B164" s="236" t="s">
        <v>1266</v>
      </c>
      <c r="C164" s="242" t="s">
        <v>1529</v>
      </c>
      <c r="D164" s="236"/>
      <c r="E164" s="236" t="str">
        <f ca="1">IF(ISERROR($V164),"",OFFSET('Smelter Look-up'!$D$4,$V164-4,0)&amp;"")</f>
        <v>CHINA</v>
      </c>
      <c r="F164" s="236" t="str">
        <f ca="1">IF(ISERROR($V164),"",OFFSET('Smelter Look-up'!$E$4,$V164-4,0))</f>
        <v>CID000218</v>
      </c>
      <c r="G164" s="236" t="str">
        <f ca="1">IF(C164=$X$4,"Enter smelter details", IF(ISERROR($V164),"",OFFSET('Smelter Look-up'!$F$4,$V164-4,0)))</f>
        <v>RMI</v>
      </c>
      <c r="H164" s="237">
        <f ca="1">IF(ISERROR($V164),"",OFFSET('Smelter Look-up'!$G$4,$V164-4,0))</f>
        <v>0</v>
      </c>
      <c r="I164" s="238" t="str">
        <f ca="1">IF(ISERROR($V164),"",OFFSET('Smelter Look-up'!$H$4,$V164-4,0))</f>
        <v>Chaozhou</v>
      </c>
      <c r="J164" s="238" t="str">
        <f ca="1">IF(ISERROR($V164),"",OFFSET('Smelter Look-up'!$I$4,$V164-4,0))</f>
        <v>Guangdong</v>
      </c>
      <c r="K164" s="240"/>
      <c r="L164" s="240"/>
      <c r="M164" s="240"/>
      <c r="N164" s="240"/>
      <c r="O164" s="240"/>
      <c r="P164" s="239"/>
      <c r="Q164" s="241"/>
      <c r="R164" s="236" t="str">
        <f ca="1">IF(ISERROR($V164),"",OFFSET('Smelter Look-up'!$C$4,$V164-4,0)&amp;"")</f>
        <v>Guangdong Xianglu Tungsten Co., Ltd.</v>
      </c>
      <c r="S164" s="250" t="str">
        <f t="shared" ca="1" si="6"/>
        <v>CN</v>
      </c>
      <c r="T164" s="250" t="str">
        <f ca="1">IF(B164="","",IF(ISERROR(MATCH($J164,SorP!$B$1:$B$6230,0)),"",INDIRECT("'SorP'!$A$"&amp;MATCH($J164,SorP!$B$1:$B$6230,0))))</f>
        <v>CN-44</v>
      </c>
      <c r="U164" s="280"/>
      <c r="V164" s="281">
        <f>IF(C164="",NA(),MATCH($B164&amp;$C164,'Smelter Look-up'!$J:$J,0))</f>
        <v>530</v>
      </c>
      <c r="W164" s="282"/>
      <c r="X164" s="282">
        <f t="shared" ca="1" si="7"/>
        <v>0</v>
      </c>
      <c r="Y164" s="282"/>
      <c r="Z164" s="282"/>
      <c r="AB164" s="284" t="str">
        <f t="shared" si="8"/>
        <v>TungstenGuangdong Xianglu Tungsten Co., Ltd.</v>
      </c>
    </row>
    <row r="165" spans="1:28" s="283" customFormat="1" ht="76.5">
      <c r="A165" s="235" t="s">
        <v>1597</v>
      </c>
      <c r="B165" s="236" t="s">
        <v>1266</v>
      </c>
      <c r="C165" s="242" t="s">
        <v>3020</v>
      </c>
      <c r="D165" s="236"/>
      <c r="E165" s="236" t="str">
        <f ca="1">IF(ISERROR($V165),"",OFFSET('Smelter Look-up'!$D$4,$V165-4,0)&amp;"")</f>
        <v>GERMANY</v>
      </c>
      <c r="F165" s="236" t="str">
        <f ca="1">IF(ISERROR($V165),"",OFFSET('Smelter Look-up'!$E$4,$V165-4,0))</f>
        <v>CID002542</v>
      </c>
      <c r="G165" s="236" t="str">
        <f ca="1">IF(C165=$X$4,"Enter smelter details", IF(ISERROR($V165),"",OFFSET('Smelter Look-up'!$F$4,$V165-4,0)))</f>
        <v>RMI</v>
      </c>
      <c r="H165" s="237">
        <f ca="1">IF(ISERROR($V165),"",OFFSET('Smelter Look-up'!$G$4,$V165-4,0))</f>
        <v>0</v>
      </c>
      <c r="I165" s="238" t="str">
        <f ca="1">IF(ISERROR($V165),"",OFFSET('Smelter Look-up'!$H$4,$V165-4,0))</f>
        <v>Laufenburg</v>
      </c>
      <c r="J165" s="238" t="str">
        <f ca="1">IF(ISERROR($V165),"",OFFSET('Smelter Look-up'!$I$4,$V165-4,0))</f>
        <v>Baden-Württemberg</v>
      </c>
      <c r="K165" s="240"/>
      <c r="L165" s="240"/>
      <c r="M165" s="240"/>
      <c r="N165" s="240"/>
      <c r="O165" s="240"/>
      <c r="P165" s="239"/>
      <c r="Q165" s="241"/>
      <c r="R165" s="236" t="str">
        <f ca="1">IF(ISERROR($V165),"",OFFSET('Smelter Look-up'!$C$4,$V165-4,0)&amp;"")</f>
        <v>H.C. Starck Smelting GmbH &amp; Co. KG</v>
      </c>
      <c r="S165" s="250" t="str">
        <f t="shared" ca="1" si="6"/>
        <v>DE</v>
      </c>
      <c r="T165" s="250" t="str">
        <f ca="1">IF(B165="","",IF(ISERROR(MATCH($J165,SorP!$B$1:$B$6230,0)),"",INDIRECT("'SorP'!$A$"&amp;MATCH($J165,SorP!$B$1:$B$6230,0))))</f>
        <v>DE-BW</v>
      </c>
      <c r="U165" s="280"/>
      <c r="V165" s="281">
        <f>IF(C165="",NA(),MATCH($B165&amp;$C165,'Smelter Look-up'!$J:$J,0))</f>
        <v>531</v>
      </c>
      <c r="W165" s="282"/>
      <c r="X165" s="282">
        <f t="shared" ca="1" si="7"/>
        <v>0</v>
      </c>
      <c r="Y165" s="282"/>
      <c r="Z165" s="282"/>
      <c r="AB165" s="284" t="str">
        <f t="shared" si="8"/>
        <v>TungstenH.C. Starck Smelting GmbH &amp; Co. KG</v>
      </c>
    </row>
    <row r="166" spans="1:28" s="283" customFormat="1" ht="76.5">
      <c r="A166" s="235" t="s">
        <v>918</v>
      </c>
      <c r="B166" s="236" t="s">
        <v>1266</v>
      </c>
      <c r="C166" s="242" t="s">
        <v>2704</v>
      </c>
      <c r="D166" s="236"/>
      <c r="E166" s="236" t="str">
        <f ca="1">IF(ISERROR($V166),"",OFFSET('Smelter Look-up'!$D$4,$V166-4,0)&amp;"")</f>
        <v>CHINA</v>
      </c>
      <c r="F166" s="236" t="str">
        <f ca="1">IF(ISERROR($V166),"",OFFSET('Smelter Look-up'!$E$4,$V166-4,0))</f>
        <v>CID000766</v>
      </c>
      <c r="G166" s="236" t="str">
        <f ca="1">IF(C166=$X$4,"Enter smelter details", IF(ISERROR($V166),"",OFFSET('Smelter Look-up'!$F$4,$V166-4,0)))</f>
        <v>RMI</v>
      </c>
      <c r="H166" s="237">
        <f ca="1">IF(ISERROR($V166),"",OFFSET('Smelter Look-up'!$G$4,$V166-4,0))</f>
        <v>0</v>
      </c>
      <c r="I166" s="238" t="str">
        <f ca="1">IF(ISERROR($V166),"",OFFSET('Smelter Look-up'!$H$4,$V166-4,0))</f>
        <v>Yuanling</v>
      </c>
      <c r="J166" s="238" t="str">
        <f ca="1">IF(ISERROR($V166),"",OFFSET('Smelter Look-up'!$I$4,$V166-4,0))</f>
        <v>Hunan</v>
      </c>
      <c r="K166" s="240"/>
      <c r="L166" s="240"/>
      <c r="M166" s="240"/>
      <c r="N166" s="240"/>
      <c r="O166" s="240"/>
      <c r="P166" s="239"/>
      <c r="Q166" s="241"/>
      <c r="R166" s="236" t="str">
        <f ca="1">IF(ISERROR($V166),"",OFFSET('Smelter Look-up'!$C$4,$V166-4,0)&amp;"")</f>
        <v>Hunan Chenzhou Mining Co., Ltd.</v>
      </c>
      <c r="S166" s="250" t="str">
        <f t="shared" ca="1" si="6"/>
        <v>CN</v>
      </c>
      <c r="T166" s="250" t="str">
        <f ca="1">IF(B166="","",IF(ISERROR(MATCH($J166,SorP!$B$1:$B$6230,0)),"",INDIRECT("'SorP'!$A$"&amp;MATCH($J166,SorP!$B$1:$B$6230,0))))</f>
        <v>CN-43</v>
      </c>
      <c r="U166" s="280"/>
      <c r="V166" s="281">
        <f>IF(C166="",NA(),MATCH($B166&amp;$C166,'Smelter Look-up'!$J:$J,0))</f>
        <v>535</v>
      </c>
      <c r="W166" s="282"/>
      <c r="X166" s="282">
        <f t="shared" ca="1" si="7"/>
        <v>0</v>
      </c>
      <c r="Y166" s="282"/>
      <c r="Z166" s="282"/>
      <c r="AB166" s="284" t="str">
        <f t="shared" si="8"/>
        <v>TungstenHunan Chenzhou Mining Co., Ltd.</v>
      </c>
    </row>
    <row r="167" spans="1:28" s="283" customFormat="1" ht="127.5">
      <c r="A167" s="235" t="s">
        <v>2157</v>
      </c>
      <c r="B167" s="236" t="s">
        <v>1266</v>
      </c>
      <c r="C167" s="242" t="s">
        <v>2156</v>
      </c>
      <c r="D167" s="236"/>
      <c r="E167" s="236" t="str">
        <f ca="1">IF(ISERROR($V167),"",OFFSET('Smelter Look-up'!$D$4,$V167-4,0)&amp;"")</f>
        <v>CHINA</v>
      </c>
      <c r="F167" s="236" t="str">
        <f ca="1">IF(ISERROR($V167),"",OFFSET('Smelter Look-up'!$E$4,$V167-4,0))</f>
        <v>CID002579</v>
      </c>
      <c r="G167" s="236" t="str">
        <f ca="1">IF(C167=$X$4,"Enter smelter details", IF(ISERROR($V167),"",OFFSET('Smelter Look-up'!$F$4,$V167-4,0)))</f>
        <v>RMI</v>
      </c>
      <c r="H167" s="237">
        <f ca="1">IF(ISERROR($V167),"",OFFSET('Smelter Look-up'!$G$4,$V167-4,0))</f>
        <v>0</v>
      </c>
      <c r="I167" s="238" t="str">
        <f ca="1">IF(ISERROR($V167),"",OFFSET('Smelter Look-up'!$H$4,$V167-4,0))</f>
        <v>Hengyang</v>
      </c>
      <c r="J167" s="238" t="str">
        <f ca="1">IF(ISERROR($V167),"",OFFSET('Smelter Look-up'!$I$4,$V167-4,0))</f>
        <v>Hunan</v>
      </c>
      <c r="K167" s="240"/>
      <c r="L167" s="240"/>
      <c r="M167" s="240"/>
      <c r="N167" s="240"/>
      <c r="O167" s="240"/>
      <c r="P167" s="239"/>
      <c r="Q167" s="241"/>
      <c r="R167" s="236" t="str">
        <f ca="1">IF(ISERROR($V167),"",OFFSET('Smelter Look-up'!$C$4,$V167-4,0)&amp;"")</f>
        <v>Hunan Chuangda Vanadium Tungsten Co., Ltd. Wuji</v>
      </c>
      <c r="S167" s="250" t="str">
        <f t="shared" ca="1" si="6"/>
        <v>CN</v>
      </c>
      <c r="T167" s="250" t="str">
        <f ca="1">IF(B167="","",IF(ISERROR(MATCH($J167,SorP!$B$1:$B$6230,0)),"",INDIRECT("'SorP'!$A$"&amp;MATCH($J167,SorP!$B$1:$B$6230,0))))</f>
        <v>CN-43</v>
      </c>
      <c r="U167" s="280"/>
      <c r="V167" s="281">
        <f>IF(C167="",NA(),MATCH($B167&amp;$C167,'Smelter Look-up'!$J:$J,0))</f>
        <v>537</v>
      </c>
      <c r="W167" s="282"/>
      <c r="X167" s="282">
        <f t="shared" ca="1" si="7"/>
        <v>0</v>
      </c>
      <c r="Y167" s="282"/>
      <c r="Z167" s="282"/>
      <c r="AB167" s="284" t="str">
        <f t="shared" si="8"/>
        <v>TungstenHunan Chuangda Vanadium Tungsten Co., Ltd. Wuji</v>
      </c>
    </row>
    <row r="168" spans="1:28" s="283" customFormat="1" ht="114.75">
      <c r="A168" s="235" t="s">
        <v>919</v>
      </c>
      <c r="B168" s="236" t="s">
        <v>1266</v>
      </c>
      <c r="C168" s="242" t="s">
        <v>1530</v>
      </c>
      <c r="D168" s="236"/>
      <c r="E168" s="236" t="str">
        <f ca="1">IF(ISERROR($V168),"",OFFSET('Smelter Look-up'!$D$4,$V168-4,0)&amp;"")</f>
        <v>CHINA</v>
      </c>
      <c r="F168" s="236" t="str">
        <f ca="1">IF(ISERROR($V168),"",OFFSET('Smelter Look-up'!$E$4,$V168-4,0))</f>
        <v>CID000769</v>
      </c>
      <c r="G168" s="236" t="str">
        <f ca="1">IF(C168=$X$4,"Enter smelter details", IF(ISERROR($V168),"",OFFSET('Smelter Look-up'!$F$4,$V168-4,0)))</f>
        <v>RMI</v>
      </c>
      <c r="H168" s="237">
        <f ca="1">IF(ISERROR($V168),"",OFFSET('Smelter Look-up'!$G$4,$V168-4,0))</f>
        <v>0</v>
      </c>
      <c r="I168" s="238" t="str">
        <f ca="1">IF(ISERROR($V168),"",OFFSET('Smelter Look-up'!$H$4,$V168-4,0))</f>
        <v>Hengyang</v>
      </c>
      <c r="J168" s="238" t="str">
        <f ca="1">IF(ISERROR($V168),"",OFFSET('Smelter Look-up'!$I$4,$V168-4,0))</f>
        <v>Hunan</v>
      </c>
      <c r="K168" s="240"/>
      <c r="L168" s="240"/>
      <c r="M168" s="240"/>
      <c r="N168" s="240"/>
      <c r="O168" s="240"/>
      <c r="P168" s="239"/>
      <c r="Q168" s="241"/>
      <c r="R168" s="236" t="str">
        <f ca="1">IF(ISERROR($V168),"",OFFSET('Smelter Look-up'!$C$4,$V168-4,0)&amp;"")</f>
        <v>Hunan Chunchang Nonferrous Metals Co., Ltd.</v>
      </c>
      <c r="S168" s="250" t="str">
        <f t="shared" ca="1" si="6"/>
        <v>CN</v>
      </c>
      <c r="T168" s="250" t="str">
        <f ca="1">IF(B168="","",IF(ISERROR(MATCH($J168,SorP!$B$1:$B$6230,0)),"",INDIRECT("'SorP'!$A$"&amp;MATCH($J168,SorP!$B$1:$B$6230,0))))</f>
        <v>CN-43</v>
      </c>
      <c r="U168" s="280"/>
      <c r="V168" s="281">
        <f>IF(C168="",NA(),MATCH($B168&amp;$C168,'Smelter Look-up'!$J:$J,0))</f>
        <v>538</v>
      </c>
      <c r="W168" s="282"/>
      <c r="X168" s="282">
        <f t="shared" ca="1" si="7"/>
        <v>0</v>
      </c>
      <c r="Y168" s="282"/>
      <c r="Z168" s="282"/>
      <c r="AB168" s="284" t="str">
        <f t="shared" si="8"/>
        <v>TungstenHunan Chunchang Nonferrous Metals Co., Ltd.</v>
      </c>
    </row>
    <row r="169" spans="1:28" s="283" customFormat="1" ht="114.75">
      <c r="A169" s="235" t="s">
        <v>1599</v>
      </c>
      <c r="B169" s="236" t="s">
        <v>1266</v>
      </c>
      <c r="C169" s="242" t="s">
        <v>1598</v>
      </c>
      <c r="D169" s="236"/>
      <c r="E169" s="236" t="str">
        <f ca="1">IF(ISERROR($V169),"",OFFSET('Smelter Look-up'!$D$4,$V169-4,0)&amp;"")</f>
        <v>CHINA</v>
      </c>
      <c r="F169" s="236" t="str">
        <f ca="1">IF(ISERROR($V169),"",OFFSET('Smelter Look-up'!$E$4,$V169-4,0))</f>
        <v>CID002551</v>
      </c>
      <c r="G169" s="236" t="str">
        <f ca="1">IF(C169=$X$4,"Enter smelter details", IF(ISERROR($V169),"",OFFSET('Smelter Look-up'!$F$4,$V169-4,0)))</f>
        <v>RMI</v>
      </c>
      <c r="H169" s="237">
        <f ca="1">IF(ISERROR($V169),"",OFFSET('Smelter Look-up'!$G$4,$V169-4,0))</f>
        <v>0</v>
      </c>
      <c r="I169" s="238" t="str">
        <f ca="1">IF(ISERROR($V169),"",OFFSET('Smelter Look-up'!$H$4,$V169-4,0))</f>
        <v>Ganzhou</v>
      </c>
      <c r="J169" s="238" t="str">
        <f ca="1">IF(ISERROR($V169),"",OFFSET('Smelter Look-up'!$I$4,$V169-4,0))</f>
        <v>Jiangxi</v>
      </c>
      <c r="K169" s="240"/>
      <c r="L169" s="240"/>
      <c r="M169" s="240"/>
      <c r="N169" s="240"/>
      <c r="O169" s="240"/>
      <c r="P169" s="239"/>
      <c r="Q169" s="241"/>
      <c r="R169" s="236" t="str">
        <f ca="1">IF(ISERROR($V169),"",OFFSET('Smelter Look-up'!$C$4,$V169-4,0)&amp;"")</f>
        <v>Jiangwu H.C. Starck Tungsten Products Co., Ltd.</v>
      </c>
      <c r="S169" s="250" t="str">
        <f t="shared" ca="1" si="6"/>
        <v>CN</v>
      </c>
      <c r="T169" s="250" t="str">
        <f ca="1">IF(B169="","",IF(ISERROR(MATCH($J169,SorP!$B$1:$B$6230,0)),"",INDIRECT("'SorP'!$A$"&amp;MATCH($J169,SorP!$B$1:$B$6230,0))))</f>
        <v>CN-36</v>
      </c>
      <c r="U169" s="280"/>
      <c r="V169" s="281">
        <f>IF(C169="",NA(),MATCH($B169&amp;$C169,'Smelter Look-up'!$J:$J,0))</f>
        <v>542</v>
      </c>
      <c r="W169" s="282"/>
      <c r="X169" s="282">
        <f t="shared" ca="1" si="7"/>
        <v>0</v>
      </c>
      <c r="Y169" s="282"/>
      <c r="Z169" s="282"/>
      <c r="AB169" s="284" t="str">
        <f t="shared" si="8"/>
        <v>TungstenJiangwu H.C. Starck Tungsten Products Co., Ltd.</v>
      </c>
    </row>
    <row r="170" spans="1:28" s="283" customFormat="1" ht="76.5">
      <c r="A170" s="235" t="s">
        <v>153</v>
      </c>
      <c r="B170" s="236" t="s">
        <v>1266</v>
      </c>
      <c r="C170" s="242" t="s">
        <v>172</v>
      </c>
      <c r="D170" s="236"/>
      <c r="E170" s="236" t="str">
        <f ca="1">IF(ISERROR($V170),"",OFFSET('Smelter Look-up'!$D$4,$V170-4,0)&amp;"")</f>
        <v>CHINA</v>
      </c>
      <c r="F170" s="236" t="str">
        <f ca="1">IF(ISERROR($V170),"",OFFSET('Smelter Look-up'!$E$4,$V170-4,0))</f>
        <v>CID002321</v>
      </c>
      <c r="G170" s="236" t="str">
        <f ca="1">IF(C170=$X$4,"Enter smelter details", IF(ISERROR($V170),"",OFFSET('Smelter Look-up'!$F$4,$V170-4,0)))</f>
        <v>RMI</v>
      </c>
      <c r="H170" s="237">
        <f ca="1">IF(ISERROR($V170),"",OFFSET('Smelter Look-up'!$G$4,$V170-4,0))</f>
        <v>0</v>
      </c>
      <c r="I170" s="238" t="str">
        <f ca="1">IF(ISERROR($V170),"",OFFSET('Smelter Look-up'!$H$4,$V170-4,0))</f>
        <v>Xiushui</v>
      </c>
      <c r="J170" s="238" t="str">
        <f ca="1">IF(ISERROR($V170),"",OFFSET('Smelter Look-up'!$I$4,$V170-4,0))</f>
        <v>Jiangxi</v>
      </c>
      <c r="K170" s="240"/>
      <c r="L170" s="240"/>
      <c r="M170" s="240"/>
      <c r="N170" s="240"/>
      <c r="O170" s="240"/>
      <c r="P170" s="239"/>
      <c r="Q170" s="241"/>
      <c r="R170" s="236" t="str">
        <f ca="1">IF(ISERROR($V170),"",OFFSET('Smelter Look-up'!$C$4,$V170-4,0)&amp;"")</f>
        <v>Jiangxi Gan Bei Tungsten Co., Ltd.</v>
      </c>
      <c r="S170" s="250" t="str">
        <f t="shared" ca="1" si="6"/>
        <v>CN</v>
      </c>
      <c r="T170" s="250" t="str">
        <f ca="1">IF(B170="","",IF(ISERROR(MATCH($J170,SorP!$B$1:$B$6230,0)),"",INDIRECT("'SorP'!$A$"&amp;MATCH($J170,SorP!$B$1:$B$6230,0))))</f>
        <v>CN-36</v>
      </c>
      <c r="U170" s="280"/>
      <c r="V170" s="281">
        <f>IF(C170="",NA(),MATCH($B170&amp;$C170,'Smelter Look-up'!$J:$J,0))</f>
        <v>544</v>
      </c>
      <c r="W170" s="282"/>
      <c r="X170" s="282">
        <f t="shared" ca="1" si="7"/>
        <v>0</v>
      </c>
      <c r="Y170" s="282"/>
      <c r="Z170" s="282"/>
      <c r="AB170" s="284" t="str">
        <f t="shared" si="8"/>
        <v>TungstenJiangxi Gan Bei Tungsten Co., Ltd.</v>
      </c>
    </row>
    <row r="171" spans="1:28" s="283" customFormat="1" ht="127.5">
      <c r="A171" s="235" t="s">
        <v>158</v>
      </c>
      <c r="B171" s="236" t="s">
        <v>1266</v>
      </c>
      <c r="C171" s="242" t="s">
        <v>169</v>
      </c>
      <c r="D171" s="236"/>
      <c r="E171" s="236" t="str">
        <f ca="1">IF(ISERROR($V171),"",OFFSET('Smelter Look-up'!$D$4,$V171-4,0)&amp;"")</f>
        <v>CHINA</v>
      </c>
      <c r="F171" s="236" t="str">
        <f ca="1">IF(ISERROR($V171),"",OFFSET('Smelter Look-up'!$E$4,$V171-4,0))</f>
        <v>CID002318</v>
      </c>
      <c r="G171" s="236" t="str">
        <f ca="1">IF(C171=$X$4,"Enter smelter details", IF(ISERROR($V171),"",OFFSET('Smelter Look-up'!$F$4,$V171-4,0)))</f>
        <v>RMI</v>
      </c>
      <c r="H171" s="237">
        <f ca="1">IF(ISERROR($V171),"",OFFSET('Smelter Look-up'!$G$4,$V171-4,0))</f>
        <v>0</v>
      </c>
      <c r="I171" s="238" t="str">
        <f ca="1">IF(ISERROR($V171),"",OFFSET('Smelter Look-up'!$H$4,$V171-4,0))</f>
        <v>Tonggu</v>
      </c>
      <c r="J171" s="238" t="str">
        <f ca="1">IF(ISERROR($V171),"",OFFSET('Smelter Look-up'!$I$4,$V171-4,0))</f>
        <v>Jiangxi</v>
      </c>
      <c r="K171" s="240"/>
      <c r="L171" s="240"/>
      <c r="M171" s="240"/>
      <c r="N171" s="240"/>
      <c r="O171" s="240"/>
      <c r="P171" s="239"/>
      <c r="Q171" s="241"/>
      <c r="R171" s="236" t="str">
        <f ca="1">IF(ISERROR($V171),"",OFFSET('Smelter Look-up'!$C$4,$V171-4,0)&amp;"")</f>
        <v>Jiangxi Tonggu Non-ferrous Metallurgical &amp; Chemical Co., Ltd.</v>
      </c>
      <c r="S171" s="250" t="str">
        <f t="shared" ca="1" si="6"/>
        <v>CN</v>
      </c>
      <c r="T171" s="250" t="str">
        <f ca="1">IF(B171="","",IF(ISERROR(MATCH($J171,SorP!$B$1:$B$6230,0)),"",INDIRECT("'SorP'!$A$"&amp;MATCH($J171,SorP!$B$1:$B$6230,0))))</f>
        <v>CN-36</v>
      </c>
      <c r="U171" s="280"/>
      <c r="V171" s="281">
        <f>IF(C171="",NA(),MATCH($B171&amp;$C171,'Smelter Look-up'!$J:$J,0))</f>
        <v>546</v>
      </c>
      <c r="W171" s="282"/>
      <c r="X171" s="282">
        <f t="shared" ca="1" si="7"/>
        <v>0</v>
      </c>
      <c r="Y171" s="282"/>
      <c r="Z171" s="282"/>
      <c r="AB171" s="284" t="str">
        <f t="shared" si="8"/>
        <v>TungstenJiangxi Tonggu Non-ferrous Metallurgical &amp; Chemical Co., Ltd.</v>
      </c>
    </row>
    <row r="172" spans="1:28" s="283" customFormat="1" ht="114.75">
      <c r="A172" s="235" t="s">
        <v>157</v>
      </c>
      <c r="B172" s="236" t="s">
        <v>1266</v>
      </c>
      <c r="C172" s="242" t="s">
        <v>168</v>
      </c>
      <c r="D172" s="236"/>
      <c r="E172" s="236" t="str">
        <f ca="1">IF(ISERROR($V172),"",OFFSET('Smelter Look-up'!$D$4,$V172-4,0)&amp;"")</f>
        <v>CHINA</v>
      </c>
      <c r="F172" s="236" t="str">
        <f ca="1">IF(ISERROR($V172),"",OFFSET('Smelter Look-up'!$E$4,$V172-4,0))</f>
        <v>CID002317</v>
      </c>
      <c r="G172" s="236" t="str">
        <f ca="1">IF(C172=$X$4,"Enter smelter details", IF(ISERROR($V172),"",OFFSET('Smelter Look-up'!$F$4,$V172-4,0)))</f>
        <v>RMI</v>
      </c>
      <c r="H172" s="237">
        <f ca="1">IF(ISERROR($V172),"",OFFSET('Smelter Look-up'!$G$4,$V172-4,0))</f>
        <v>0</v>
      </c>
      <c r="I172" s="238" t="str">
        <f ca="1">IF(ISERROR($V172),"",OFFSET('Smelter Look-up'!$H$4,$V172-4,0))</f>
        <v>Ganzhou</v>
      </c>
      <c r="J172" s="238" t="str">
        <f ca="1">IF(ISERROR($V172),"",OFFSET('Smelter Look-up'!$I$4,$V172-4,0))</f>
        <v>Jiangxi</v>
      </c>
      <c r="K172" s="240"/>
      <c r="L172" s="240"/>
      <c r="M172" s="240"/>
      <c r="N172" s="240"/>
      <c r="O172" s="240"/>
      <c r="P172" s="239"/>
      <c r="Q172" s="241"/>
      <c r="R172" s="236" t="str">
        <f ca="1">IF(ISERROR($V172),"",OFFSET('Smelter Look-up'!$C$4,$V172-4,0)&amp;"")</f>
        <v>Jiangxi Xinsheng Tungsten Industry Co., Ltd.</v>
      </c>
      <c r="S172" s="250" t="str">
        <f t="shared" ca="1" si="6"/>
        <v>CN</v>
      </c>
      <c r="T172" s="250" t="str">
        <f ca="1">IF(B172="","",IF(ISERROR(MATCH($J172,SorP!$B$1:$B$6230,0)),"",INDIRECT("'SorP'!$A$"&amp;MATCH($J172,SorP!$B$1:$B$6230,0))))</f>
        <v>CN-36</v>
      </c>
      <c r="U172" s="280"/>
      <c r="V172" s="281">
        <f>IF(C172="",NA(),MATCH($B172&amp;$C172,'Smelter Look-up'!$J:$J,0))</f>
        <v>549</v>
      </c>
      <c r="W172" s="282"/>
      <c r="X172" s="282">
        <f t="shared" ca="1" si="7"/>
        <v>0</v>
      </c>
      <c r="Y172" s="282"/>
      <c r="Z172" s="282"/>
      <c r="AB172" s="284" t="str">
        <f t="shared" si="8"/>
        <v>TungstenJiangxi Xinsheng Tungsten Industry Co., Ltd.</v>
      </c>
    </row>
    <row r="173" spans="1:28" s="283" customFormat="1" ht="89.25">
      <c r="A173" s="235" t="s">
        <v>156</v>
      </c>
      <c r="B173" s="236" t="s">
        <v>1266</v>
      </c>
      <c r="C173" s="242" t="s">
        <v>167</v>
      </c>
      <c r="D173" s="236"/>
      <c r="E173" s="236" t="str">
        <f ca="1">IF(ISERROR($V173),"",OFFSET('Smelter Look-up'!$D$4,$V173-4,0)&amp;"")</f>
        <v>CHINA</v>
      </c>
      <c r="F173" s="236" t="str">
        <f ca="1">IF(ISERROR($V173),"",OFFSET('Smelter Look-up'!$E$4,$V173-4,0))</f>
        <v>CID002316</v>
      </c>
      <c r="G173" s="236" t="str">
        <f ca="1">IF(C173=$X$4,"Enter smelter details", IF(ISERROR($V173),"",OFFSET('Smelter Look-up'!$F$4,$V173-4,0)))</f>
        <v>RMI</v>
      </c>
      <c r="H173" s="237">
        <f ca="1">IF(ISERROR($V173),"",OFFSET('Smelter Look-up'!$G$4,$V173-4,0))</f>
        <v>0</v>
      </c>
      <c r="I173" s="238" t="str">
        <f ca="1">IF(ISERROR($V173),"",OFFSET('Smelter Look-up'!$H$4,$V173-4,0))</f>
        <v>Ganzhou</v>
      </c>
      <c r="J173" s="238" t="str">
        <f ca="1">IF(ISERROR($V173),"",OFFSET('Smelter Look-up'!$I$4,$V173-4,0))</f>
        <v>Jiangxi</v>
      </c>
      <c r="K173" s="240"/>
      <c r="L173" s="240"/>
      <c r="M173" s="240"/>
      <c r="N173" s="240"/>
      <c r="O173" s="240"/>
      <c r="P173" s="239"/>
      <c r="Q173" s="241"/>
      <c r="R173" s="236" t="str">
        <f ca="1">IF(ISERROR($V173),"",OFFSET('Smelter Look-up'!$C$4,$V173-4,0)&amp;"")</f>
        <v>Jiangxi Yaosheng Tungsten Co., Ltd.</v>
      </c>
      <c r="S173" s="250" t="str">
        <f t="shared" ca="1" si="6"/>
        <v>CN</v>
      </c>
      <c r="T173" s="250" t="str">
        <f ca="1">IF(B173="","",IF(ISERROR(MATCH($J173,SorP!$B$1:$B$6230,0)),"",INDIRECT("'SorP'!$A$"&amp;MATCH($J173,SorP!$B$1:$B$6230,0))))</f>
        <v>CN-36</v>
      </c>
      <c r="U173" s="280"/>
      <c r="V173" s="281">
        <f>IF(C173="",NA(),MATCH($B173&amp;$C173,'Smelter Look-up'!$J:$J,0))</f>
        <v>551</v>
      </c>
      <c r="W173" s="282"/>
      <c r="X173" s="282">
        <f t="shared" ca="1" si="7"/>
        <v>0</v>
      </c>
      <c r="Y173" s="282"/>
      <c r="Z173" s="282"/>
      <c r="AB173" s="284" t="str">
        <f t="shared" si="8"/>
        <v>TungstenJiangxi Yaosheng Tungsten Co., Ltd.</v>
      </c>
    </row>
    <row r="174" spans="1:28" s="283" customFormat="1" ht="51">
      <c r="A174" s="235" t="s">
        <v>922</v>
      </c>
      <c r="B174" s="236" t="s">
        <v>1266</v>
      </c>
      <c r="C174" s="242" t="s">
        <v>165</v>
      </c>
      <c r="D174" s="236"/>
      <c r="E174" s="236" t="str">
        <f ca="1">IF(ISERROR($V174),"",OFFSET('Smelter Look-up'!$D$4,$V174-4,0)&amp;"")</f>
        <v>UNITED STATES OF AMERICA</v>
      </c>
      <c r="F174" s="236" t="str">
        <f ca="1">IF(ISERROR($V174),"",OFFSET('Smelter Look-up'!$E$4,$V174-4,0))</f>
        <v>CID000966</v>
      </c>
      <c r="G174" s="236" t="str">
        <f ca="1">IF(C174=$X$4,"Enter smelter details", IF(ISERROR($V174),"",OFFSET('Smelter Look-up'!$F$4,$V174-4,0)))</f>
        <v>RMI</v>
      </c>
      <c r="H174" s="237">
        <f ca="1">IF(ISERROR($V174),"",OFFSET('Smelter Look-up'!$G$4,$V174-4,0))</f>
        <v>0</v>
      </c>
      <c r="I174" s="238" t="str">
        <f ca="1">IF(ISERROR($V174),"",OFFSET('Smelter Look-up'!$H$4,$V174-4,0))</f>
        <v>Fallon</v>
      </c>
      <c r="J174" s="238" t="str">
        <f ca="1">IF(ISERROR($V174),"",OFFSET('Smelter Look-up'!$I$4,$V174-4,0))</f>
        <v>Nevada</v>
      </c>
      <c r="K174" s="240"/>
      <c r="L174" s="240"/>
      <c r="M174" s="240"/>
      <c r="N174" s="240"/>
      <c r="O174" s="240"/>
      <c r="P174" s="239"/>
      <c r="Q174" s="241"/>
      <c r="R174" s="236" t="str">
        <f ca="1">IF(ISERROR($V174),"",OFFSET('Smelter Look-up'!$C$4,$V174-4,0)&amp;"")</f>
        <v>Kennametal Fallon</v>
      </c>
      <c r="S174" s="250" t="str">
        <f t="shared" ca="1" si="6"/>
        <v>US</v>
      </c>
      <c r="T174" s="250" t="str">
        <f ca="1">IF(B174="","",IF(ISERROR(MATCH($J174,SorP!$B$1:$B$6230,0)),"",INDIRECT("'SorP'!$A$"&amp;MATCH($J174,SorP!$B$1:$B$6230,0))))</f>
        <v>US-NV</v>
      </c>
      <c r="U174" s="280"/>
      <c r="V174" s="281">
        <f>IF(C174="",NA(),MATCH($B174&amp;$C174,'Smelter Look-up'!$J:$J,0))</f>
        <v>552</v>
      </c>
      <c r="W174" s="282"/>
      <c r="X174" s="282">
        <f t="shared" ca="1" si="7"/>
        <v>0</v>
      </c>
      <c r="Y174" s="282"/>
      <c r="Z174" s="282"/>
      <c r="AB174" s="284" t="str">
        <f t="shared" si="8"/>
        <v>TungstenKennametal Fallon</v>
      </c>
    </row>
    <row r="175" spans="1:28" s="283" customFormat="1" ht="63.75">
      <c r="A175" s="235" t="s">
        <v>913</v>
      </c>
      <c r="B175" s="236" t="s">
        <v>1266</v>
      </c>
      <c r="C175" s="242" t="s">
        <v>163</v>
      </c>
      <c r="D175" s="236"/>
      <c r="E175" s="236" t="str">
        <f ca="1">IF(ISERROR($V175),"",OFFSET('Smelter Look-up'!$D$4,$V175-4,0)&amp;"")</f>
        <v>UNITED STATES OF AMERICA</v>
      </c>
      <c r="F175" s="236" t="str">
        <f ca="1">IF(ISERROR($V175),"",OFFSET('Smelter Look-up'!$E$4,$V175-4,0))</f>
        <v>CID000105</v>
      </c>
      <c r="G175" s="236" t="str">
        <f ca="1">IF(C175=$X$4,"Enter smelter details", IF(ISERROR($V175),"",OFFSET('Smelter Look-up'!$F$4,$V175-4,0)))</f>
        <v>RMI</v>
      </c>
      <c r="H175" s="237">
        <f ca="1">IF(ISERROR($V175),"",OFFSET('Smelter Look-up'!$G$4,$V175-4,0))</f>
        <v>0</v>
      </c>
      <c r="I175" s="238" t="str">
        <f ca="1">IF(ISERROR($V175),"",OFFSET('Smelter Look-up'!$H$4,$V175-4,0))</f>
        <v>Huntsville</v>
      </c>
      <c r="J175" s="238" t="str">
        <f ca="1">IF(ISERROR($V175),"",OFFSET('Smelter Look-up'!$I$4,$V175-4,0))</f>
        <v>Alabama</v>
      </c>
      <c r="K175" s="240"/>
      <c r="L175" s="240"/>
      <c r="M175" s="240"/>
      <c r="N175" s="240"/>
      <c r="O175" s="240"/>
      <c r="P175" s="239"/>
      <c r="Q175" s="241"/>
      <c r="R175" s="236" t="str">
        <f ca="1">IF(ISERROR($V175),"",OFFSET('Smelter Look-up'!$C$4,$V175-4,0)&amp;"")</f>
        <v>Kennametal Huntsville</v>
      </c>
      <c r="S175" s="250" t="str">
        <f t="shared" ca="1" si="6"/>
        <v>US</v>
      </c>
      <c r="T175" s="250" t="str">
        <f ca="1">IF(B175="","",IF(ISERROR(MATCH($J175,SorP!$B$1:$B$6230,0)),"",INDIRECT("'SorP'!$A$"&amp;MATCH($J175,SorP!$B$1:$B$6230,0))))</f>
        <v>US-AL</v>
      </c>
      <c r="U175" s="280"/>
      <c r="V175" s="281">
        <f>IF(C175="",NA(),MATCH($B175&amp;$C175,'Smelter Look-up'!$J:$J,0))</f>
        <v>553</v>
      </c>
      <c r="W175" s="282"/>
      <c r="X175" s="282">
        <f t="shared" ca="1" si="7"/>
        <v>0</v>
      </c>
      <c r="Y175" s="282"/>
      <c r="Z175" s="282"/>
      <c r="AB175" s="284" t="str">
        <f t="shared" si="8"/>
        <v>TungstenKennametal Huntsville</v>
      </c>
    </row>
    <row r="176" spans="1:28" s="283" customFormat="1" ht="76.5">
      <c r="A176" s="235" t="s">
        <v>159</v>
      </c>
      <c r="B176" s="236" t="s">
        <v>1266</v>
      </c>
      <c r="C176" s="242" t="s">
        <v>170</v>
      </c>
      <c r="D176" s="236"/>
      <c r="E176" s="236" t="str">
        <f ca="1">IF(ISERROR($V176),"",OFFSET('Smelter Look-up'!$D$4,$V176-4,0)&amp;"")</f>
        <v>CHINA</v>
      </c>
      <c r="F176" s="236" t="str">
        <f ca="1">IF(ISERROR($V176),"",OFFSET('Smelter Look-up'!$E$4,$V176-4,0))</f>
        <v>CID002319</v>
      </c>
      <c r="G176" s="236" t="str">
        <f ca="1">IF(C176=$X$4,"Enter smelter details", IF(ISERROR($V176),"",OFFSET('Smelter Look-up'!$F$4,$V176-4,0)))</f>
        <v>RMI</v>
      </c>
      <c r="H176" s="237">
        <f ca="1">IF(ISERROR($V176),"",OFFSET('Smelter Look-up'!$G$4,$V176-4,0))</f>
        <v>0</v>
      </c>
      <c r="I176" s="238" t="str">
        <f ca="1">IF(ISERROR($V176),"",OFFSET('Smelter Look-up'!$H$4,$V176-4,0))</f>
        <v>Nanfeng Xiaozhai</v>
      </c>
      <c r="J176" s="238" t="str">
        <f ca="1">IF(ISERROR($V176),"",OFFSET('Smelter Look-up'!$I$4,$V176-4,0))</f>
        <v>Yunnan</v>
      </c>
      <c r="K176" s="240"/>
      <c r="L176" s="240"/>
      <c r="M176" s="240"/>
      <c r="N176" s="240"/>
      <c r="O176" s="240"/>
      <c r="P176" s="239"/>
      <c r="Q176" s="241"/>
      <c r="R176" s="236" t="str">
        <f ca="1">IF(ISERROR($V176),"",OFFSET('Smelter Look-up'!$C$4,$V176-4,0)&amp;"")</f>
        <v>Malipo Haiyu Tungsten Co., Ltd.</v>
      </c>
      <c r="S176" s="250" t="str">
        <f t="shared" ca="1" si="6"/>
        <v>CN</v>
      </c>
      <c r="T176" s="250" t="str">
        <f ca="1">IF(B176="","",IF(ISERROR(MATCH($J176,SorP!$B$1:$B$6230,0)),"",INDIRECT("'SorP'!$A$"&amp;MATCH($J176,SorP!$B$1:$B$6230,0))))</f>
        <v>CN-53</v>
      </c>
      <c r="U176" s="280"/>
      <c r="V176" s="281">
        <f>IF(C176="",NA(),MATCH($B176&amp;$C176,'Smelter Look-up'!$J:$J,0))</f>
        <v>554</v>
      </c>
      <c r="W176" s="282"/>
      <c r="X176" s="282">
        <f t="shared" ca="1" si="7"/>
        <v>0</v>
      </c>
      <c r="Y176" s="282"/>
      <c r="Z176" s="282"/>
      <c r="AB176" s="284" t="str">
        <f t="shared" si="8"/>
        <v>TungstenMalipo Haiyu Tungsten Co., Ltd.</v>
      </c>
    </row>
    <row r="177" spans="1:28" s="283" customFormat="1" ht="63.75">
      <c r="A177" s="235" t="s">
        <v>2159</v>
      </c>
      <c r="B177" s="236" t="s">
        <v>1266</v>
      </c>
      <c r="C177" s="242" t="s">
        <v>2158</v>
      </c>
      <c r="D177" s="236"/>
      <c r="E177" s="236" t="str">
        <f ca="1">IF(ISERROR($V177),"",OFFSET('Smelter Look-up'!$D$4,$V177-4,0)&amp;"")</f>
        <v>UNITED STATES OF AMERICA</v>
      </c>
      <c r="F177" s="236" t="str">
        <f ca="1">IF(ISERROR($V177),"",OFFSET('Smelter Look-up'!$E$4,$V177-4,0))</f>
        <v>CID002589</v>
      </c>
      <c r="G177" s="236" t="str">
        <f ca="1">IF(C177=$X$4,"Enter smelter details", IF(ISERROR($V177),"",OFFSET('Smelter Look-up'!$F$4,$V177-4,0)))</f>
        <v>RMI</v>
      </c>
      <c r="H177" s="237">
        <f ca="1">IF(ISERROR($V177),"",OFFSET('Smelter Look-up'!$G$4,$V177-4,0))</f>
        <v>0</v>
      </c>
      <c r="I177" s="238" t="str">
        <f ca="1">IF(ISERROR($V177),"",OFFSET('Smelter Look-up'!$H$4,$V177-4,0))</f>
        <v>Depew</v>
      </c>
      <c r="J177" s="238" t="str">
        <f ca="1">IF(ISERROR($V177),"",OFFSET('Smelter Look-up'!$I$4,$V177-4,0))</f>
        <v>New York</v>
      </c>
      <c r="K177" s="240"/>
      <c r="L177" s="240"/>
      <c r="M177" s="240"/>
      <c r="N177" s="240"/>
      <c r="O177" s="240"/>
      <c r="P177" s="239"/>
      <c r="Q177" s="241"/>
      <c r="R177" s="236" t="str">
        <f ca="1">IF(ISERROR($V177),"",OFFSET('Smelter Look-up'!$C$4,$V177-4,0)&amp;"")</f>
        <v>Niagara Refining LLC</v>
      </c>
      <c r="S177" s="250" t="str">
        <f t="shared" ca="1" si="6"/>
        <v>US</v>
      </c>
      <c r="T177" s="250" t="str">
        <f ca="1">IF(B177="","",IF(ISERROR(MATCH($J177,SorP!$B$1:$B$6230,0)),"",INDIRECT("'SorP'!$A$"&amp;MATCH($J177,SorP!$B$1:$B$6230,0))))</f>
        <v>US-NY</v>
      </c>
      <c r="U177" s="280"/>
      <c r="V177" s="281">
        <f>IF(C177="",NA(),MATCH($B177&amp;$C177,'Smelter Look-up'!$J:$J,0))</f>
        <v>556</v>
      </c>
      <c r="W177" s="282"/>
      <c r="X177" s="282">
        <f t="shared" ca="1" si="7"/>
        <v>0</v>
      </c>
      <c r="Y177" s="282"/>
      <c r="Z177" s="282"/>
      <c r="AB177" s="284" t="str">
        <f t="shared" si="8"/>
        <v>TungstenNiagara Refining LLC</v>
      </c>
    </row>
    <row r="178" spans="1:28" s="283" customFormat="1" ht="153">
      <c r="A178" s="235" t="s">
        <v>1600</v>
      </c>
      <c r="B178" s="236" t="s">
        <v>1266</v>
      </c>
      <c r="C178" s="242" t="s">
        <v>1601</v>
      </c>
      <c r="D178" s="236"/>
      <c r="E178" s="236" t="str">
        <f ca="1">IF(ISERROR($V178),"",OFFSET('Smelter Look-up'!$D$4,$V178-4,0)&amp;"")</f>
        <v>VIET NAM</v>
      </c>
      <c r="F178" s="236" t="str">
        <f ca="1">IF(ISERROR($V178),"",OFFSET('Smelter Look-up'!$E$4,$V178-4,0))</f>
        <v>CID002543</v>
      </c>
      <c r="G178" s="236" t="str">
        <f ca="1">IF(C178=$X$4,"Enter smelter details", IF(ISERROR($V178),"",OFFSET('Smelter Look-up'!$F$4,$V178-4,0)))</f>
        <v>RMI</v>
      </c>
      <c r="H178" s="237">
        <f ca="1">IF(ISERROR($V178),"",OFFSET('Smelter Look-up'!$G$4,$V178-4,0))</f>
        <v>0</v>
      </c>
      <c r="I178" s="238" t="str">
        <f ca="1">IF(ISERROR($V178),"",OFFSET('Smelter Look-up'!$H$4,$V178-4,0))</f>
        <v>Dai Tu</v>
      </c>
      <c r="J178" s="238" t="str">
        <f ca="1">IF(ISERROR($V178),"",OFFSET('Smelter Look-up'!$I$4,$V178-4,0))</f>
        <v>Thái Nguyên</v>
      </c>
      <c r="K178" s="240"/>
      <c r="L178" s="240"/>
      <c r="M178" s="240"/>
      <c r="N178" s="240"/>
      <c r="O178" s="240"/>
      <c r="P178" s="239"/>
      <c r="Q178" s="241"/>
      <c r="R178" s="236" t="str">
        <f ca="1">IF(ISERROR($V178),"",OFFSET('Smelter Look-up'!$C$4,$V178-4,0)&amp;"")</f>
        <v>Nui Phao H.C. Starck Tungsten Chemicals Manufacturing LLC</v>
      </c>
      <c r="S178" s="250" t="str">
        <f t="shared" ca="1" si="6"/>
        <v>VN</v>
      </c>
      <c r="T178" s="250" t="str">
        <f ca="1">IF(B178="","",IF(ISERROR(MATCH($J178,SorP!$B$1:$B$6230,0)),"",INDIRECT("'SorP'!$A$"&amp;MATCH($J178,SorP!$B$1:$B$6230,0))))</f>
        <v>VN-69</v>
      </c>
      <c r="U178" s="280"/>
      <c r="V178" s="281">
        <f>IF(C178="",NA(),MATCH($B178&amp;$C178,'Smelter Look-up'!$J:$J,0))</f>
        <v>557</v>
      </c>
      <c r="W178" s="282"/>
      <c r="X178" s="282">
        <f t="shared" ca="1" si="7"/>
        <v>0</v>
      </c>
      <c r="Y178" s="282"/>
      <c r="Z178" s="282"/>
      <c r="AB178" s="284" t="str">
        <f t="shared" si="8"/>
        <v>TungstenNui Phao H.C. Starck Tungsten Chemicals Manufacturing LLC</v>
      </c>
    </row>
    <row r="179" spans="1:28" s="283" customFormat="1" ht="102">
      <c r="A179" s="235" t="s">
        <v>2782</v>
      </c>
      <c r="B179" s="236" t="s">
        <v>1266</v>
      </c>
      <c r="C179" s="242" t="s">
        <v>3035</v>
      </c>
      <c r="D179" s="236"/>
      <c r="E179" s="236" t="str">
        <f ca="1">IF(ISERROR($V179),"",OFFSET('Smelter Look-up'!$D$4,$V179-4,0)&amp;"")</f>
        <v>PHILIPPINES</v>
      </c>
      <c r="F179" s="236" t="str">
        <f ca="1">IF(ISERROR($V179),"",OFFSET('Smelter Look-up'!$E$4,$V179-4,0))</f>
        <v>CID002827</v>
      </c>
      <c r="G179" s="236" t="str">
        <f ca="1">IF(C179=$X$4,"Enter smelter details", IF(ISERROR($V179),"",OFFSET('Smelter Look-up'!$F$4,$V179-4,0)))</f>
        <v>RMI</v>
      </c>
      <c r="H179" s="237">
        <f ca="1">IF(ISERROR($V179),"",OFFSET('Smelter Look-up'!$G$4,$V179-4,0))</f>
        <v>0</v>
      </c>
      <c r="I179" s="238" t="str">
        <f ca="1">IF(ISERROR($V179),"",OFFSET('Smelter Look-up'!$H$4,$V179-4,0))</f>
        <v>Marilao</v>
      </c>
      <c r="J179" s="238" t="str">
        <f ca="1">IF(ISERROR($V179),"",OFFSET('Smelter Look-up'!$I$4,$V179-4,0))</f>
        <v>Bulacan</v>
      </c>
      <c r="K179" s="240"/>
      <c r="L179" s="240"/>
      <c r="M179" s="240"/>
      <c r="N179" s="240"/>
      <c r="O179" s="240"/>
      <c r="P179" s="239"/>
      <c r="Q179" s="241"/>
      <c r="R179" s="236" t="str">
        <f ca="1">IF(ISERROR($V179),"",OFFSET('Smelter Look-up'!$C$4,$V179-4,0)&amp;"")</f>
        <v>Philippine Chuangxin Industrial Co., Inc.</v>
      </c>
      <c r="S179" s="250" t="str">
        <f t="shared" ca="1" si="6"/>
        <v>PH</v>
      </c>
      <c r="T179" s="250" t="str">
        <f ca="1">IF(B179="","",IF(ISERROR(MATCH($J179,SorP!$B$1:$B$6230,0)),"",INDIRECT("'SorP'!$A$"&amp;MATCH($J179,SorP!$B$1:$B$6230,0))))</f>
        <v>PH-BUL</v>
      </c>
      <c r="U179" s="280"/>
      <c r="V179" s="281">
        <f>IF(C179="",NA(),MATCH($B179&amp;$C179,'Smelter Look-up'!$J:$J,0))</f>
        <v>558</v>
      </c>
      <c r="W179" s="282"/>
      <c r="X179" s="282">
        <f t="shared" ca="1" si="7"/>
        <v>0</v>
      </c>
      <c r="Y179" s="282"/>
      <c r="Z179" s="282"/>
      <c r="AB179" s="284" t="str">
        <f t="shared" si="8"/>
        <v>TungstenPhilippine Chuangxin Industrial Co., Inc.</v>
      </c>
    </row>
    <row r="180" spans="1:28" s="283" customFormat="1" ht="140.25">
      <c r="A180" s="235" t="s">
        <v>2786</v>
      </c>
      <c r="B180" s="236" t="s">
        <v>1266</v>
      </c>
      <c r="C180" s="242" t="s">
        <v>2785</v>
      </c>
      <c r="D180" s="236"/>
      <c r="E180" s="236" t="str">
        <f ca="1">IF(ISERROR($V180),"",OFFSET('Smelter Look-up'!$D$4,$V180-4,0)&amp;"")</f>
        <v>CHINA</v>
      </c>
      <c r="F180" s="236" t="str">
        <f ca="1">IF(ISERROR($V180),"",OFFSET('Smelter Look-up'!$E$4,$V180-4,0))</f>
        <v>CID002815</v>
      </c>
      <c r="G180" s="236" t="str">
        <f ca="1">IF(C180=$X$4,"Enter smelter details", IF(ISERROR($V180),"",OFFSET('Smelter Look-up'!$F$4,$V180-4,0)))</f>
        <v>RMI</v>
      </c>
      <c r="H180" s="237">
        <f ca="1">IF(ISERROR($V180),"",OFFSET('Smelter Look-up'!$G$4,$V180-4,0))</f>
        <v>0</v>
      </c>
      <c r="I180" s="238" t="str">
        <f ca="1">IF(ISERROR($V180),"",OFFSET('Smelter Look-up'!$H$4,$V180-4,0))</f>
        <v>Hengyang</v>
      </c>
      <c r="J180" s="238" t="str">
        <f ca="1">IF(ISERROR($V180),"",OFFSET('Smelter Look-up'!$I$4,$V180-4,0))</f>
        <v>Hunan</v>
      </c>
      <c r="K180" s="240"/>
      <c r="L180" s="240"/>
      <c r="M180" s="240"/>
      <c r="N180" s="240"/>
      <c r="O180" s="240"/>
      <c r="P180" s="239"/>
      <c r="Q180" s="241"/>
      <c r="R180" s="236" t="str">
        <f ca="1">IF(ISERROR($V180),"",OFFSET('Smelter Look-up'!$C$4,$V180-4,0)&amp;"")</f>
        <v>South-East Nonferrous Metal Company Limited of Hengyang City</v>
      </c>
      <c r="S180" s="250" t="str">
        <f t="shared" ca="1" si="6"/>
        <v>CN</v>
      </c>
      <c r="T180" s="250" t="str">
        <f ca="1">IF(B180="","",IF(ISERROR(MATCH($J180,SorP!$B$1:$B$6230,0)),"",INDIRECT("'SorP'!$A$"&amp;MATCH($J180,SorP!$B$1:$B$6230,0))))</f>
        <v>CN-43</v>
      </c>
      <c r="U180" s="280"/>
      <c r="V180" s="281">
        <f>IF(C180="",NA(),MATCH($B180&amp;$C180,'Smelter Look-up'!$J:$J,0))</f>
        <v>560</v>
      </c>
      <c r="W180" s="282"/>
      <c r="X180" s="282">
        <f t="shared" ca="1" si="7"/>
        <v>0</v>
      </c>
      <c r="Y180" s="282"/>
      <c r="Z180" s="282"/>
      <c r="AB180" s="284" t="str">
        <f t="shared" si="8"/>
        <v>TungstenSouth-East Nonferrous Metal Company Limited of Hengyang City</v>
      </c>
    </row>
    <row r="181" spans="1:28" s="283" customFormat="1" ht="89.25">
      <c r="A181" s="235" t="s">
        <v>924</v>
      </c>
      <c r="B181" s="236" t="s">
        <v>1266</v>
      </c>
      <c r="C181" s="242" t="s">
        <v>3300</v>
      </c>
      <c r="D181" s="236"/>
      <c r="E181" s="236" t="str">
        <f ca="1">IF(ISERROR($V181),"",OFFSET('Smelter Look-up'!$D$4,$V181-4,0)&amp;"")</f>
        <v>AUSTRIA</v>
      </c>
      <c r="F181" s="236" t="str">
        <f ca="1">IF(ISERROR($V181),"",OFFSET('Smelter Look-up'!$E$4,$V181-4,0))</f>
        <v>CID002044</v>
      </c>
      <c r="G181" s="236" t="str">
        <f ca="1">IF(C181=$X$4,"Enter smelter details", IF(ISERROR($V181),"",OFFSET('Smelter Look-up'!$F$4,$V181-4,0)))</f>
        <v>RMI</v>
      </c>
      <c r="H181" s="237">
        <f ca="1">IF(ISERROR($V181),"",OFFSET('Smelter Look-up'!$G$4,$V181-4,0))</f>
        <v>0</v>
      </c>
      <c r="I181" s="238" t="str">
        <f ca="1">IF(ISERROR($V181),"",OFFSET('Smelter Look-up'!$H$4,$V181-4,0))</f>
        <v>St. Martin i-S</v>
      </c>
      <c r="J181" s="238" t="str">
        <f ca="1">IF(ISERROR($V181),"",OFFSET('Smelter Look-up'!$I$4,$V181-4,0))</f>
        <v>Steiermark</v>
      </c>
      <c r="K181" s="240"/>
      <c r="L181" s="240"/>
      <c r="M181" s="240"/>
      <c r="N181" s="240"/>
      <c r="O181" s="240"/>
      <c r="P181" s="239"/>
      <c r="Q181" s="241"/>
      <c r="R181" s="236" t="str">
        <f ca="1">IF(ISERROR($V181),"",OFFSET('Smelter Look-up'!$C$4,$V181-4,0)&amp;"")</f>
        <v>Wolfram Bergbau und Hutten AG</v>
      </c>
      <c r="S181" s="250" t="str">
        <f t="shared" ca="1" si="6"/>
        <v>AT</v>
      </c>
      <c r="T181" s="250" t="str">
        <f ca="1">IF(B181="","",IF(ISERROR(MATCH($J181,SorP!$B$1:$B$6230,0)),"",INDIRECT("'SorP'!$A$"&amp;MATCH($J181,SorP!$B$1:$B$6230,0))))</f>
        <v>AT-6</v>
      </c>
      <c r="U181" s="280"/>
      <c r="V181" s="281">
        <f>IF(C181="",NA(),MATCH($B181&amp;$C181,'Smelter Look-up'!$J:$J,0))</f>
        <v>566</v>
      </c>
      <c r="W181" s="282"/>
      <c r="X181" s="282">
        <f t="shared" ca="1" si="7"/>
        <v>0</v>
      </c>
      <c r="Y181" s="282"/>
      <c r="Z181" s="282"/>
      <c r="AB181" s="284" t="str">
        <f t="shared" si="8"/>
        <v>TungstenWolfram Bergbau und Hutten AG</v>
      </c>
    </row>
    <row r="182" spans="1:28" s="283" customFormat="1" ht="63.75">
      <c r="A182" s="235" t="s">
        <v>2788</v>
      </c>
      <c r="B182" s="236" t="s">
        <v>1266</v>
      </c>
      <c r="C182" s="242" t="s">
        <v>2787</v>
      </c>
      <c r="D182" s="236"/>
      <c r="E182" s="236" t="str">
        <f ca="1">IF(ISERROR($V182),"",OFFSET('Smelter Look-up'!$D$4,$V182-4,0)&amp;"")</f>
        <v>KOREA, REPUBLIC OF</v>
      </c>
      <c r="F182" s="236" t="str">
        <f ca="1">IF(ISERROR($V182),"",OFFSET('Smelter Look-up'!$E$4,$V182-4,0))</f>
        <v>CID002843</v>
      </c>
      <c r="G182" s="236" t="str">
        <f ca="1">IF(C182=$X$4,"Enter smelter details", IF(ISERROR($V182),"",OFFSET('Smelter Look-up'!$F$4,$V182-4,0)))</f>
        <v>RMI</v>
      </c>
      <c r="H182" s="237">
        <f ca="1">IF(ISERROR($V182),"",OFFSET('Smelter Look-up'!$G$4,$V182-4,0))</f>
        <v>0</v>
      </c>
      <c r="I182" s="238" t="str">
        <f ca="1">IF(ISERROR($V182),"",OFFSET('Smelter Look-up'!$H$4,$V182-4,0))</f>
        <v>Gyeongju-si</v>
      </c>
      <c r="J182" s="238" t="str">
        <f ca="1">IF(ISERROR($V182),"",OFFSET('Smelter Look-up'!$I$4,$V182-4,0))</f>
        <v>Gyeongsangbuk-do</v>
      </c>
      <c r="K182" s="240"/>
      <c r="L182" s="240"/>
      <c r="M182" s="240"/>
      <c r="N182" s="240"/>
      <c r="O182" s="240"/>
      <c r="P182" s="239"/>
      <c r="Q182" s="241"/>
      <c r="R182" s="236" t="str">
        <f ca="1">IF(ISERROR($V182),"",OFFSET('Smelter Look-up'!$C$4,$V182-4,0)&amp;"")</f>
        <v>Woltech Korea Co., Ltd.</v>
      </c>
      <c r="S182" s="250" t="str">
        <f t="shared" ca="1" si="6"/>
        <v>KR</v>
      </c>
      <c r="T182" s="250" t="str">
        <f ca="1">IF(B182="","",IF(ISERROR(MATCH($J182,SorP!$B$1:$B$6230,0)),"",INDIRECT("'SorP'!$A$"&amp;MATCH($J182,SorP!$B$1:$B$6230,0))))</f>
        <v>KR-47</v>
      </c>
      <c r="U182" s="280"/>
      <c r="V182" s="281">
        <f>IF(C182="",NA(),MATCH($B182&amp;$C182,'Smelter Look-up'!$J:$J,0))</f>
        <v>568</v>
      </c>
      <c r="W182" s="282"/>
      <c r="X182" s="282">
        <f t="shared" ca="1" si="7"/>
        <v>0</v>
      </c>
      <c r="Y182" s="282"/>
      <c r="Z182" s="282"/>
      <c r="AB182" s="284" t="str">
        <f t="shared" si="8"/>
        <v>TungstenWoltech Korea Co., Ltd.</v>
      </c>
    </row>
    <row r="183" spans="1:28" s="283" customFormat="1" ht="76.5">
      <c r="A183" s="235" t="s">
        <v>160</v>
      </c>
      <c r="B183" s="236" t="s">
        <v>1266</v>
      </c>
      <c r="C183" s="242" t="s">
        <v>171</v>
      </c>
      <c r="D183" s="236"/>
      <c r="E183" s="236" t="str">
        <f ca="1">IF(ISERROR($V183),"",OFFSET('Smelter Look-up'!$D$4,$V183-4,0)&amp;"")</f>
        <v>CHINA</v>
      </c>
      <c r="F183" s="236" t="str">
        <f ca="1">IF(ISERROR($V183),"",OFFSET('Smelter Look-up'!$E$4,$V183-4,0))</f>
        <v>CID002320</v>
      </c>
      <c r="G183" s="236" t="str">
        <f ca="1">IF(C183=$X$4,"Enter smelter details", IF(ISERROR($V183),"",OFFSET('Smelter Look-up'!$F$4,$V183-4,0)))</f>
        <v>RMI</v>
      </c>
      <c r="H183" s="237">
        <f ca="1">IF(ISERROR($V183),"",OFFSET('Smelter Look-up'!$G$4,$V183-4,0))</f>
        <v>0</v>
      </c>
      <c r="I183" s="238" t="str">
        <f ca="1">IF(ISERROR($V183),"",OFFSET('Smelter Look-up'!$H$4,$V183-4,0))</f>
        <v>Xiamen</v>
      </c>
      <c r="J183" s="238" t="str">
        <f ca="1">IF(ISERROR($V183),"",OFFSET('Smelter Look-up'!$I$4,$V183-4,0))</f>
        <v>Fujian</v>
      </c>
      <c r="K183" s="240"/>
      <c r="L183" s="240"/>
      <c r="M183" s="240"/>
      <c r="N183" s="240"/>
      <c r="O183" s="240"/>
      <c r="P183" s="239"/>
      <c r="Q183" s="241"/>
      <c r="R183" s="236" t="str">
        <f ca="1">IF(ISERROR($V183),"",OFFSET('Smelter Look-up'!$C$4,$V183-4,0)&amp;"")</f>
        <v>Xiamen Tungsten (H.C.) Co., Ltd.</v>
      </c>
      <c r="S183" s="250" t="str">
        <f t="shared" ca="1" si="6"/>
        <v>CN</v>
      </c>
      <c r="T183" s="250" t="str">
        <f ca="1">IF(B183="","",IF(ISERROR(MATCH($J183,SorP!$B$1:$B$6230,0)),"",INDIRECT("'SorP'!$A$"&amp;MATCH($J183,SorP!$B$1:$B$6230,0))))</f>
        <v>CN-35</v>
      </c>
      <c r="U183" s="280"/>
      <c r="V183" s="281">
        <f>IF(C183="",NA(),MATCH($B183&amp;$C183,'Smelter Look-up'!$J:$J,0))</f>
        <v>570</v>
      </c>
      <c r="W183" s="282"/>
      <c r="X183" s="282">
        <f t="shared" ca="1" si="7"/>
        <v>0</v>
      </c>
      <c r="Y183" s="282"/>
      <c r="Z183" s="282"/>
      <c r="AB183" s="284" t="str">
        <f t="shared" si="8"/>
        <v>TungstenXiamen Tungsten (H.C.) Co., Ltd.</v>
      </c>
    </row>
    <row r="184" spans="1:28" s="283" customFormat="1" ht="140.25">
      <c r="A184" s="235" t="s">
        <v>2790</v>
      </c>
      <c r="B184" s="236" t="s">
        <v>1266</v>
      </c>
      <c r="C184" s="242" t="s">
        <v>2789</v>
      </c>
      <c r="D184" s="236"/>
      <c r="E184" s="236" t="str">
        <f ca="1">IF(ISERROR($V184),"",OFFSET('Smelter Look-up'!$D$4,$V184-4,0)&amp;"")</f>
        <v>CHINA</v>
      </c>
      <c r="F184" s="236" t="str">
        <f ca="1">IF(ISERROR($V184),"",OFFSET('Smelter Look-up'!$E$4,$V184-4,0))</f>
        <v>CID002830</v>
      </c>
      <c r="G184" s="236" t="str">
        <f ca="1">IF(C184=$X$4,"Enter smelter details", IF(ISERROR($V184),"",OFFSET('Smelter Look-up'!$F$4,$V184-4,0)))</f>
        <v>RMI</v>
      </c>
      <c r="H184" s="237">
        <f ca="1">IF(ISERROR($V184),"",OFFSET('Smelter Look-up'!$G$4,$V184-4,0))</f>
        <v>0</v>
      </c>
      <c r="I184" s="238" t="str">
        <f ca="1">IF(ISERROR($V184),"",OFFSET('Smelter Look-up'!$H$4,$V184-4,0))</f>
        <v>Ganzhou</v>
      </c>
      <c r="J184" s="238" t="str">
        <f ca="1">IF(ISERROR($V184),"",OFFSET('Smelter Look-up'!$I$4,$V184-4,0))</f>
        <v>Jiangxi</v>
      </c>
      <c r="K184" s="240"/>
      <c r="L184" s="240"/>
      <c r="M184" s="240"/>
      <c r="N184" s="240"/>
      <c r="O184" s="240"/>
      <c r="P184" s="239"/>
      <c r="Q184" s="241"/>
      <c r="R184" s="236" t="str">
        <f ca="1">IF(ISERROR($V184),"",OFFSET('Smelter Look-up'!$C$4,$V184-4,0)&amp;"")</f>
        <v>Xinfeng Huarui Tungsten &amp; Molybdenum New Material Co., Ltd.</v>
      </c>
      <c r="S184" s="250" t="str">
        <f t="shared" ca="1" si="6"/>
        <v>CN</v>
      </c>
      <c r="T184" s="250" t="str">
        <f ca="1">IF(B184="","",IF(ISERROR(MATCH($J184,SorP!$B$1:$B$6230,0)),"",INDIRECT("'SorP'!$A$"&amp;MATCH($J184,SorP!$B$1:$B$6230,0))))</f>
        <v>CN-36</v>
      </c>
      <c r="U184" s="280"/>
      <c r="V184" s="281">
        <f>IF(C184="",NA(),MATCH($B184&amp;$C184,'Smelter Look-up'!$J:$J,0))</f>
        <v>572</v>
      </c>
      <c r="W184" s="282"/>
      <c r="X184" s="282">
        <f t="shared" ca="1" si="7"/>
        <v>0</v>
      </c>
      <c r="Y184" s="282"/>
      <c r="Z184" s="282"/>
      <c r="AB184" s="284" t="str">
        <f t="shared" si="8"/>
        <v>TungstenXinfeng Huarui Tungsten &amp; Molybdenum New Material Co., Ltd.</v>
      </c>
    </row>
    <row r="185" spans="1:28" s="283" customFormat="1" ht="102">
      <c r="A185" s="235" t="s">
        <v>927</v>
      </c>
      <c r="B185" s="236" t="s">
        <v>1266</v>
      </c>
      <c r="C185" s="242" t="s">
        <v>941</v>
      </c>
      <c r="D185" s="236"/>
      <c r="E185" s="236" t="str">
        <f ca="1">IF(ISERROR($V185),"",OFFSET('Smelter Look-up'!$D$4,$V185-4,0)&amp;"")</f>
        <v>CHINA</v>
      </c>
      <c r="F185" s="236" t="str">
        <f ca="1">IF(ISERROR($V185),"",OFFSET('Smelter Look-up'!$E$4,$V185-4,0))</f>
        <v>CID002095</v>
      </c>
      <c r="G185" s="236" t="str">
        <f ca="1">IF(C185=$X$4,"Enter smelter details", IF(ISERROR($V185),"",OFFSET('Smelter Look-up'!$F$4,$V185-4,0)))</f>
        <v>RMI</v>
      </c>
      <c r="H185" s="237">
        <f ca="1">IF(ISERROR($V185),"",OFFSET('Smelter Look-up'!$G$4,$V185-4,0))</f>
        <v>0</v>
      </c>
      <c r="I185" s="238" t="str">
        <f ca="1">IF(ISERROR($V185),"",OFFSET('Smelter Look-up'!$H$4,$V185-4,0))</f>
        <v>Shaoguan</v>
      </c>
      <c r="J185" s="238" t="str">
        <f ca="1">IF(ISERROR($V185),"",OFFSET('Smelter Look-up'!$I$4,$V185-4,0))</f>
        <v>Guangdong</v>
      </c>
      <c r="K185" s="240"/>
      <c r="L185" s="240"/>
      <c r="M185" s="240"/>
      <c r="N185" s="240"/>
      <c r="O185" s="240"/>
      <c r="P185" s="239"/>
      <c r="Q185" s="241"/>
      <c r="R185" s="236" t="str">
        <f ca="1">IF(ISERROR($V185),"",OFFSET('Smelter Look-up'!$C$4,$V185-4,0)&amp;"")</f>
        <v>Xinhai Rendan Shaoguan Tungsten Co., Ltd.</v>
      </c>
      <c r="S185" s="250" t="str">
        <f t="shared" ca="1" si="6"/>
        <v>CN</v>
      </c>
      <c r="T185" s="250" t="str">
        <f ca="1">IF(B185="","",IF(ISERROR(MATCH($J185,SorP!$B$1:$B$6230,0)),"",INDIRECT("'SorP'!$A$"&amp;MATCH($J185,SorP!$B$1:$B$6230,0))))</f>
        <v>CN-44</v>
      </c>
      <c r="U185" s="280"/>
      <c r="V185" s="281">
        <f>IF(C185="",NA(),MATCH($B185&amp;$C185,'Smelter Look-up'!$J:$J,0))</f>
        <v>573</v>
      </c>
      <c r="W185" s="282"/>
      <c r="X185" s="282">
        <f t="shared" ca="1" si="7"/>
        <v>0</v>
      </c>
      <c r="Y185" s="282"/>
      <c r="Z185" s="282"/>
      <c r="AB185" s="284" t="str">
        <f t="shared" si="8"/>
        <v>TungstenXinhai Rendan Shaoguan Tungsten Co., Ltd.</v>
      </c>
    </row>
    <row r="186" spans="1:28" s="283" customFormat="1" ht="20.25">
      <c r="A186" s="235"/>
      <c r="B186" s="236"/>
      <c r="C186" s="242"/>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c r="C187" s="242"/>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c r="C188" s="242"/>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c r="C189" s="242"/>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c r="C190" s="242"/>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c r="C191" s="242"/>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c r="C192" s="242"/>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c r="C193" s="242"/>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c r="C194" s="242"/>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c r="C195" s="242"/>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c r="C196" s="242"/>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c r="C197" s="242"/>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c r="C198" s="242"/>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c r="C199" s="242"/>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c r="C200" s="242"/>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c r="C201" s="242"/>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c r="C202" s="242"/>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c r="C203" s="242"/>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c r="C204" s="242"/>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c r="C205" s="242"/>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c r="C206" s="242"/>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c r="C207" s="242"/>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c r="C208" s="242"/>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c r="C209" s="242"/>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c r="C210" s="242"/>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c r="C211" s="242"/>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c r="C212" s="242"/>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c r="C213" s="242"/>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c r="C214" s="242"/>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c r="C215" s="242"/>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c r="C216" s="242"/>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c r="C217" s="242"/>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c r="C218" s="242"/>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c r="C219" s="242"/>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c r="C220" s="242"/>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c r="C221" s="242"/>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c r="C222" s="242"/>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c r="C223" s="242"/>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c r="C224" s="242"/>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c r="C225" s="242"/>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c r="C226" s="242"/>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c r="C227" s="242"/>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c r="C228" s="242"/>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c r="C229" s="242"/>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c r="C230" s="242"/>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c r="C231" s="242"/>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c r="C232" s="242"/>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c r="C233" s="242"/>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c r="C234" s="242"/>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c r="C235" s="242"/>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c r="C236" s="242"/>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c r="C237" s="242"/>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c r="C238" s="242"/>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c r="C239" s="242"/>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c r="C240" s="242"/>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c r="C241" s="242"/>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c r="C242" s="242"/>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c r="C243" s="242"/>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c r="C244" s="242"/>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c r="C245" s="242"/>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c r="C246" s="242"/>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c r="C247" s="242"/>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c r="C248" s="242"/>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c r="C249" s="242"/>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c r="C250" s="242"/>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c r="C251" s="242"/>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c r="C252" s="242"/>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c r="C253" s="242"/>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c r="C254" s="242"/>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c r="C255" s="242"/>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c r="C256" s="242"/>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c r="C257" s="242"/>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c r="C258" s="242"/>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c r="C259" s="242"/>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c r="C260" s="242"/>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c r="C261" s="242"/>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c r="C262" s="242"/>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c r="C263" s="242"/>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c r="C264" s="242"/>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c r="C265" s="242"/>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c r="C266" s="242"/>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c r="C267" s="242"/>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c r="C268" s="242"/>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c r="C269" s="242"/>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c r="C270" s="242"/>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c r="C271" s="242"/>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c r="C272" s="242"/>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c r="C273" s="242"/>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c r="C274" s="242"/>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c r="C275" s="242"/>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c r="C276" s="242"/>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c r="C277" s="242"/>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c r="C278" s="242"/>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c r="C279" s="242"/>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c r="C280" s="242"/>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c r="C281" s="242"/>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c r="C282" s="242"/>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c r="C283" s="242"/>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c r="C284" s="242"/>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c r="C285" s="242"/>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c r="C286" s="242"/>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c r="C287" s="242"/>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c r="C288" s="242"/>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c r="C289" s="242"/>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c r="C290" s="242"/>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c r="C291" s="242"/>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c r="C292" s="242"/>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c r="C293" s="242"/>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c r="C294" s="242"/>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c r="C295" s="242"/>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c r="C296" s="242"/>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c r="C297" s="242"/>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c r="C298" s="242"/>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c r="C299" s="242"/>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c r="C300" s="242"/>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c r="C301" s="242"/>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c r="C302" s="242"/>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c r="C303" s="242"/>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c r="C304" s="242"/>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c r="C305" s="242"/>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c r="C306" s="242"/>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c r="C307" s="242"/>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c r="C308" s="242"/>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c r="C309" s="242"/>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c r="C310" s="242"/>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c r="C311" s="242"/>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c r="C312" s="242"/>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c r="C313" s="242"/>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c r="C314" s="242"/>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c r="C315" s="242"/>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c r="C316" s="242"/>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c r="C317" s="242"/>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c r="C318" s="242"/>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c r="C319" s="242"/>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c r="C320" s="242"/>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c r="C321" s="242"/>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c r="C322" s="242"/>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c r="C323" s="242"/>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c r="C324" s="242"/>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c r="C325" s="242"/>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c r="C326" s="242"/>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c r="C327" s="242"/>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c r="C328" s="242"/>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c r="C329" s="242"/>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c r="C330" s="242"/>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c r="C331" s="242"/>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c r="C332" s="242"/>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c r="C333" s="242"/>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c r="C334" s="242"/>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c r="C335" s="242"/>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c r="C336" s="242"/>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c r="C337" s="242"/>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c r="C338" s="242"/>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c r="C339" s="242"/>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c r="C340" s="242"/>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c r="C341" s="242"/>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c r="C342" s="242"/>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c r="C343" s="242"/>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c r="C344" s="242"/>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c r="C345" s="242"/>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c r="C346" s="242"/>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c r="C347" s="242"/>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c r="C348" s="242"/>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c r="C349" s="242"/>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c r="C350" s="242"/>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c r="C351" s="242"/>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c r="C352" s="242"/>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c r="C353" s="242"/>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c r="C354" s="242"/>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c r="C355" s="242"/>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c r="C356" s="242"/>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c r="C357" s="242"/>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c r="C358" s="242"/>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c r="C359" s="242"/>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c r="C360" s="242"/>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c r="C361" s="242"/>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c r="C362" s="242"/>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c r="C363" s="242"/>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c r="C364" s="242"/>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c r="C365" s="242"/>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c r="C366" s="242"/>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c r="C367" s="242"/>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c r="C368" s="242"/>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c r="C369" s="242"/>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c r="C370" s="242"/>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c r="C371" s="242"/>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c r="C372" s="242"/>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c r="C373" s="242"/>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c r="C374" s="242"/>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c r="C375" s="242"/>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c r="C376" s="242"/>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c r="C377" s="242"/>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c r="C378" s="242"/>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c r="C379" s="242"/>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c r="C380" s="242"/>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c r="C381" s="242"/>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c r="C382" s="242"/>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c r="C383" s="242"/>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c r="C384" s="242"/>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c r="C385" s="242"/>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c r="C386" s="242"/>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c r="C387" s="242"/>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c r="C388" s="242"/>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c r="C389" s="242"/>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c r="C390" s="242"/>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c r="C391" s="242"/>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c r="C392" s="242"/>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c r="C393" s="242"/>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c r="C394" s="242"/>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c r="C395" s="242"/>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c r="C396" s="242"/>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c r="C397" s="242"/>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c r="C398" s="242"/>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c r="C399" s="242"/>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c r="C400" s="242"/>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c r="C401" s="242"/>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c r="C402" s="242"/>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c r="C403" s="242"/>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c r="C404" s="242"/>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c r="C405" s="242"/>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c r="C406" s="242"/>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c r="C407" s="242"/>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c r="C408" s="242"/>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c r="C409" s="242"/>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c r="C410" s="242"/>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c r="C411" s="242"/>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c r="C412" s="242"/>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c r="C413" s="242"/>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c r="C414" s="242"/>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c r="C415" s="242"/>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c r="C416" s="242"/>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c r="C417" s="242"/>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c r="C418" s="242"/>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c r="C419" s="242"/>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c r="C420" s="242"/>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c r="C421" s="242"/>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c r="C422" s="242"/>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c r="C423" s="242"/>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c r="C424" s="242"/>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c r="C425" s="242"/>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c r="C426" s="242"/>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c r="C427" s="242"/>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c r="C428" s="242"/>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c r="C429" s="242"/>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c r="C430" s="242"/>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c r="C431" s="242"/>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c r="C432" s="242"/>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c r="C433" s="242"/>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c r="C434" s="242"/>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c r="C435" s="242"/>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c r="C436" s="242"/>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c r="C437" s="242"/>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c r="C438" s="242"/>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c r="C439" s="242"/>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c r="C440" s="242"/>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c r="C441" s="242"/>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c r="C442" s="242"/>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c r="C443" s="242"/>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c r="C444" s="242"/>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c r="C445" s="242"/>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c r="C446" s="242"/>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c r="C447" s="242"/>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c r="C448" s="242"/>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c r="C449" s="242"/>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c r="C450" s="242"/>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c r="C451" s="242"/>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c r="C452" s="242"/>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c r="C453" s="242"/>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c r="C454" s="242"/>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c r="C455" s="242"/>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c r="C456" s="242"/>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c r="C457" s="242"/>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c r="C458" s="242"/>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c r="C459" s="242"/>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c r="C460" s="242"/>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c r="C461" s="242"/>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c r="C462" s="242"/>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c r="C463" s="242"/>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c r="C464" s="242"/>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c r="C465" s="242"/>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c r="C466" s="242"/>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c r="C467" s="242"/>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c r="C468" s="242"/>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c r="C469" s="242"/>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c r="C470" s="242"/>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c r="C471" s="242"/>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c r="C472" s="242"/>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c r="C473" s="242"/>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c r="C474" s="242"/>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c r="C475" s="242"/>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c r="C476" s="242"/>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c r="C477" s="242"/>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c r="C478" s="242"/>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c r="C479" s="242"/>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c r="C480" s="242"/>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c r="C481" s="242"/>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c r="C482" s="242"/>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c r="C483" s="242"/>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c r="C484" s="242"/>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c r="C485" s="242"/>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c r="C486" s="242"/>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c r="C487" s="242"/>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c r="C488" s="242"/>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c r="C489" s="242"/>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c r="C490" s="242"/>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c r="C491" s="242"/>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c r="C492" s="242"/>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c r="C493" s="242"/>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c r="C494" s="242"/>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c r="C495" s="242"/>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c r="C496" s="242"/>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c r="C497" s="242"/>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c r="C498" s="242"/>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c r="C499" s="242"/>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c r="C500" s="242"/>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c r="C501" s="242"/>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c r="C502" s="242"/>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c r="C503" s="242"/>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c r="C504" s="242"/>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c r="C505" s="242"/>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c r="C506" s="242"/>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c r="C507" s="242"/>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c r="C508" s="242"/>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c r="C509" s="242"/>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c r="C510" s="242"/>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c r="C511" s="242"/>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c r="C512" s="242"/>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c r="C513" s="242"/>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c r="C514" s="242"/>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c r="C515" s="242"/>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c r="C516" s="242"/>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c r="C517" s="242"/>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c r="C518" s="242"/>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c r="C519" s="242"/>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c r="C520" s="242"/>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c r="C521" s="242"/>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c r="C522" s="242"/>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c r="C523" s="242"/>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c r="C524" s="242"/>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c r="C525" s="242"/>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c r="C526" s="242"/>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c r="C527" s="242"/>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c r="C528" s="242"/>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c r="C529" s="242"/>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c r="C530" s="242"/>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c r="C531" s="242"/>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c r="C532" s="242"/>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c r="C533" s="242"/>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c r="C534" s="242"/>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c r="C535" s="242"/>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c r="C536" s="242"/>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c r="C537" s="242"/>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c r="C538" s="242"/>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c r="C539" s="242"/>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c r="C540" s="242"/>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c r="C541" s="242"/>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c r="C542" s="242"/>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c r="C543" s="242"/>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c r="C544" s="242"/>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c r="C545" s="242"/>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c r="C546" s="242"/>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c r="C547" s="242"/>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c r="C548" s="242"/>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c r="C549" s="242"/>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c r="C550" s="242"/>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c r="C551" s="242"/>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c r="C552" s="242"/>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c r="C553" s="242"/>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c r="C554" s="242"/>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c r="C555" s="242"/>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c r="C556" s="242"/>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c r="C557" s="242"/>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c r="C558" s="242"/>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c r="C559" s="242"/>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c r="C560" s="242"/>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c r="C561" s="242"/>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c r="C562" s="242"/>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c r="C563" s="242"/>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c r="C564" s="242"/>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c r="C565" s="242"/>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c r="C566" s="242"/>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c r="C567" s="242"/>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c r="C568" s="242"/>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c r="C569" s="242"/>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c r="C570" s="242"/>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c r="C571" s="242"/>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c r="C572" s="242"/>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c r="C573" s="242"/>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c r="C574" s="242"/>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c r="C575" s="242"/>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c r="C576" s="242"/>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c r="C577" s="242"/>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c r="C578" s="242"/>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c r="C579" s="242"/>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c r="C580" s="242"/>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c r="C581" s="242"/>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c r="C582" s="242"/>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c r="C583" s="242"/>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c r="C584" s="242"/>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c r="C585" s="242"/>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c r="C586" s="242"/>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c r="C587" s="242"/>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c r="C588" s="242"/>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c r="C589" s="242"/>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c r="C590" s="242"/>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c r="C591" s="242"/>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c r="C592" s="242"/>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c r="C593" s="242"/>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c r="C594" s="242"/>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c r="C595" s="242"/>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c r="C596" s="242"/>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c r="C597" s="242"/>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c r="C598" s="242"/>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c r="C599" s="242"/>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c r="C600" s="242"/>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c r="C601" s="242"/>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c r="C602" s="242"/>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c r="C603" s="242"/>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c r="C604" s="242"/>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c r="C605" s="242"/>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c r="C606" s="242"/>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c r="C607" s="242"/>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c r="C608" s="242"/>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c r="C609" s="242"/>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c r="C610" s="242"/>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c r="C611" s="242"/>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c r="C612" s="242"/>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c r="C613" s="242"/>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c r="C614" s="242"/>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c r="C615" s="242"/>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c r="C616" s="242"/>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c r="C617" s="242"/>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c r="C618" s="242"/>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c r="C619" s="242"/>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c r="C620" s="242"/>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c r="C621" s="242"/>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c r="C622" s="242"/>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c r="C623" s="242"/>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c r="C624" s="242"/>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c r="C625" s="242"/>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c r="C626" s="242"/>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c r="C627" s="242"/>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c r="C628" s="242"/>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c r="C629" s="242"/>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c r="C630" s="242"/>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c r="C631" s="242"/>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c r="C632" s="242"/>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c r="C633" s="242"/>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c r="C634" s="242"/>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c r="C635" s="242"/>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c r="C636" s="242"/>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c r="C637" s="242"/>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c r="C638" s="242"/>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c r="C639" s="242"/>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c r="C640" s="242"/>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c r="C641" s="242"/>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c r="C642" s="242"/>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c r="C643" s="242"/>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c r="C644" s="242"/>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c r="C645" s="242"/>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c r="C646" s="242"/>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c r="C647" s="242"/>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c r="C648" s="242"/>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c r="C649" s="242"/>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c r="C650" s="242"/>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c r="C651" s="242"/>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c r="C652" s="242"/>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c r="C653" s="242"/>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c r="C654" s="242"/>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c r="C655" s="242"/>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c r="C656" s="242"/>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c r="C657" s="242"/>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c r="C658" s="242"/>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c r="C659" s="242"/>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c r="C660" s="242"/>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c r="C661" s="242"/>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c r="C662" s="242"/>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c r="C663" s="242"/>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c r="C664" s="242"/>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c r="C665" s="242"/>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c r="C666" s="242"/>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c r="C667" s="242"/>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c r="C668" s="242"/>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c r="C669" s="242"/>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c r="C670" s="242"/>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c r="C671" s="242"/>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c r="C672" s="242"/>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c r="C673" s="242"/>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c r="C674" s="242"/>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c r="C675" s="242"/>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c r="C676" s="242"/>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c r="C677" s="242"/>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c r="C678" s="242"/>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c r="C679" s="242"/>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c r="C680" s="242"/>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c r="C681" s="242"/>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c r="C682" s="242"/>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c r="C683" s="242"/>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c r="C684" s="242"/>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c r="C685" s="242"/>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c r="C686" s="242"/>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c r="C687" s="242"/>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c r="C688" s="242"/>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c r="C689" s="242"/>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c r="C690" s="242"/>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c r="C691" s="242"/>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c r="C692" s="242"/>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c r="C693" s="242"/>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c r="C694" s="242"/>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c r="C695" s="242"/>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c r="C696" s="242"/>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c r="C697" s="242"/>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c r="C698" s="242"/>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c r="C699" s="242"/>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c r="C700" s="242"/>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c r="C701" s="242"/>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c r="C702" s="242"/>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c r="C703" s="242"/>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c r="C704" s="242"/>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c r="C705" s="242"/>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c r="C706" s="242"/>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c r="C707" s="242"/>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c r="C708" s="242"/>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c r="C709" s="242"/>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c r="C710" s="242"/>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c r="C711" s="242"/>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c r="C712" s="242"/>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c r="C713" s="242"/>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c r="C714" s="242"/>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c r="C715" s="242"/>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c r="C716" s="242"/>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c r="C717" s="242"/>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c r="C718" s="242"/>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c r="C719" s="242"/>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c r="C720" s="242"/>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c r="C721" s="242"/>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c r="C722" s="242"/>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c r="C723" s="242"/>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c r="C724" s="242"/>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c r="C725" s="242"/>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c r="C726" s="242"/>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c r="C727" s="242"/>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c r="C728" s="242"/>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c r="C729" s="242"/>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c r="C730" s="242"/>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c r="C731" s="242"/>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c r="C732" s="242"/>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c r="C733" s="242"/>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c r="C734" s="242"/>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c r="C735" s="242"/>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c r="C736" s="242"/>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c r="C737" s="242"/>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c r="C738" s="242"/>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c r="C739" s="242"/>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c r="C740" s="242"/>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c r="C741" s="242"/>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c r="C742" s="242"/>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c r="C743" s="242"/>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c r="C744" s="242"/>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c r="C745" s="242"/>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c r="C746" s="242"/>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c r="C747" s="242"/>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c r="C748" s="242"/>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c r="C749" s="242"/>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c r="C750" s="242"/>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c r="C751" s="242"/>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c r="C752" s="242"/>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c r="C753" s="242"/>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c r="C754" s="242"/>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c r="C755" s="242"/>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c r="C756" s="242"/>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c r="C757" s="242"/>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c r="C758" s="242"/>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c r="C759" s="242"/>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c r="C760" s="242"/>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c r="C761" s="242"/>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c r="C762" s="242"/>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c r="C763" s="242"/>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c r="C764" s="242"/>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c r="C765" s="242"/>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c r="C766" s="242"/>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c r="C767" s="242"/>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c r="C768" s="242"/>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c r="C769" s="242"/>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c r="C770" s="242"/>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c r="C771" s="242"/>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c r="C772" s="242"/>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c r="C773" s="242"/>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c r="C774" s="242"/>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c r="C775" s="242"/>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c r="C776" s="242"/>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c r="C777" s="242"/>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c r="C778" s="242"/>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c r="C779" s="242"/>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c r="C780" s="242"/>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c r="C781" s="242"/>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c r="C782" s="242"/>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c r="C783" s="242"/>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c r="C784" s="242"/>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c r="C785" s="242"/>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c r="C786" s="242"/>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c r="C787" s="242"/>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c r="C788" s="242"/>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c r="C789" s="242"/>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c r="C790" s="242"/>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c r="C791" s="242"/>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c r="C792" s="242"/>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c r="C793" s="242"/>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c r="C794" s="242"/>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c r="C795" s="242"/>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c r="C796" s="242"/>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c r="C797" s="242"/>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c r="C798" s="242"/>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c r="C799" s="242"/>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c r="C800" s="242"/>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c r="C801" s="242"/>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c r="C802" s="242"/>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c r="C803" s="242"/>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c r="C804" s="242"/>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c r="C805" s="242"/>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c r="C806" s="242"/>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c r="C807" s="242"/>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c r="C808" s="242"/>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c r="C809" s="242"/>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c r="C810" s="242"/>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c r="C811" s="242"/>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c r="C812" s="242"/>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c r="C813" s="242"/>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c r="C814" s="242"/>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c r="C815" s="242"/>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c r="C816" s="242"/>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c r="C817" s="242"/>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c r="C818" s="242"/>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c r="C819" s="242"/>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c r="C820" s="242"/>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c r="C821" s="242"/>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c r="C822" s="242"/>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c r="C823" s="242"/>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c r="C824" s="242"/>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c r="C825" s="242"/>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c r="C826" s="242"/>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c r="C827" s="242"/>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c r="C828" s="242"/>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c r="C829" s="242"/>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c r="C830" s="242"/>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c r="C831" s="242"/>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c r="C832" s="242"/>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c r="C833" s="242"/>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c r="C834" s="242"/>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c r="C835" s="242"/>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c r="C836" s="242"/>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c r="C837" s="242"/>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c r="C838" s="242"/>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c r="C839" s="242"/>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c r="C840" s="242"/>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c r="C841" s="242"/>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c r="C842" s="242"/>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c r="C843" s="242"/>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c r="C844" s="242"/>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c r="C845" s="242"/>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c r="C846" s="242"/>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c r="C847" s="242"/>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c r="C848" s="242"/>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c r="C849" s="242"/>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c r="C850" s="242"/>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c r="C851" s="242"/>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c r="C852" s="242"/>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c r="C853" s="242"/>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c r="C854" s="242"/>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c r="C855" s="242"/>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c r="C856" s="242"/>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c r="C857" s="242"/>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c r="C858" s="242"/>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c r="C859" s="242"/>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c r="C860" s="242"/>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c r="C861" s="242"/>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c r="C862" s="242"/>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c r="C863" s="242"/>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c r="C864" s="242"/>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c r="C865" s="242"/>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c r="C866" s="242"/>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c r="C867" s="242"/>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c r="C868" s="242"/>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c r="C869" s="242"/>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c r="C870" s="242"/>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c r="C871" s="242"/>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c r="C872" s="242"/>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c r="C873" s="242"/>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c r="C874" s="242"/>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c r="C875" s="242"/>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c r="C876" s="242"/>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c r="C877" s="242"/>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c r="C878" s="242"/>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c r="C879" s="242"/>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c r="C880" s="242"/>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c r="C881" s="242"/>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c r="C882" s="242"/>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c r="C883" s="242"/>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c r="C884" s="242"/>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c r="C885" s="242"/>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c r="C886" s="242"/>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c r="C887" s="242"/>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c r="C888" s="242"/>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c r="C889" s="242"/>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c r="C890" s="242"/>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c r="C891" s="242"/>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c r="C892" s="242"/>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c r="C893" s="242"/>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c r="C894" s="242"/>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c r="C895" s="242"/>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c r="C896" s="242"/>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c r="C897" s="242"/>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c r="C898" s="242"/>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c r="C899" s="242"/>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c r="C900" s="242"/>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c r="C901" s="242"/>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c r="C902" s="242"/>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c r="C903" s="242"/>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c r="C904" s="242"/>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c r="C905" s="242"/>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c r="C906" s="242"/>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c r="C907" s="242"/>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c r="C908" s="242"/>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c r="C909" s="242"/>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c r="C910" s="242"/>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c r="C911" s="242"/>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c r="C912" s="242"/>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c r="C913" s="242"/>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c r="C914" s="242"/>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c r="C915" s="242"/>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c r="C916" s="242"/>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c r="C917" s="242"/>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c r="C918" s="242"/>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c r="C919" s="242"/>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c r="C920" s="242"/>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c r="C921" s="242"/>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c r="C922" s="242"/>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c r="C923" s="242"/>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c r="C924" s="242"/>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c r="C925" s="242"/>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c r="C926" s="242"/>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c r="C927" s="242"/>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c r="C928" s="242"/>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c r="C929" s="242"/>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c r="C930" s="242"/>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c r="C931" s="242"/>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c r="C932" s="242"/>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c r="C933" s="242"/>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c r="C934" s="242"/>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c r="C935" s="242"/>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c r="C936" s="242"/>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c r="C937" s="242"/>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c r="C938" s="242"/>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c r="C939" s="242"/>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c r="C940" s="242"/>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c r="C941" s="242"/>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c r="C942" s="242"/>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c r="C943" s="242"/>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c r="C944" s="242"/>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c r="C945" s="242"/>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c r="C946" s="242"/>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c r="C947" s="242"/>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c r="C948" s="242"/>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c r="C949" s="242"/>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c r="C950" s="242"/>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c r="C951" s="242"/>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c r="C952" s="242"/>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c r="C953" s="242"/>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c r="C954" s="242"/>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c r="C955" s="242"/>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c r="C956" s="242"/>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c r="C957" s="242"/>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c r="C958" s="242"/>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c r="C959" s="242"/>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c r="C960" s="242"/>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c r="C961" s="242"/>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c r="C962" s="242"/>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c r="C963" s="242"/>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c r="C964" s="242"/>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c r="C965" s="242"/>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c r="C966" s="242"/>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c r="C967" s="242"/>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c r="C968" s="242"/>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c r="C969" s="242"/>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c r="C970" s="242"/>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c r="C971" s="242"/>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c r="C972" s="242"/>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c r="C973" s="242"/>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c r="C974" s="242"/>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c r="C975" s="242"/>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c r="C976" s="242"/>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c r="C977" s="242"/>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c r="C978" s="242"/>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c r="C979" s="242"/>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c r="C980" s="242"/>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c r="C981" s="242"/>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c r="C982" s="242"/>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c r="C983" s="242"/>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c r="C984" s="242"/>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c r="C985" s="242"/>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c r="C986" s="242"/>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c r="C987" s="242"/>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c r="C988" s="242"/>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c r="C989" s="242"/>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c r="C990" s="242"/>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c r="C991" s="242"/>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c r="C992" s="242"/>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c r="C993" s="242"/>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c r="C994" s="242"/>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c r="C995" s="242"/>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c r="C996" s="242"/>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c r="C997" s="242"/>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c r="C998" s="242"/>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c r="C999" s="242"/>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c r="C1000" s="242"/>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c r="C1001" s="242"/>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c r="C1002" s="242"/>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c r="C1003" s="242"/>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c r="C1004" s="242"/>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c r="C1005" s="242"/>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c r="C1006" s="242"/>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c r="C1007" s="242"/>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c r="C1008" s="242"/>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c r="C1009" s="242"/>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c r="C1010" s="242"/>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c r="C1011" s="242"/>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c r="C1012" s="242"/>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c r="C1013" s="242"/>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c r="C1014" s="242"/>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c r="C1015" s="242"/>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c r="C1016" s="242"/>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c r="C1017" s="242"/>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c r="C1018" s="242"/>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c r="C1019" s="242"/>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c r="C1020" s="242"/>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c r="C1021" s="242"/>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c r="C1022" s="242"/>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c r="C1023" s="242"/>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c r="C1024" s="242"/>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c r="C1025" s="242"/>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c r="C1026" s="242"/>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c r="C1027" s="242"/>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c r="C1028" s="242"/>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c r="C1029" s="242"/>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c r="C1030" s="242"/>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c r="C1031" s="242"/>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c r="C1032" s="242"/>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c r="C1033" s="242"/>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c r="C1034" s="242"/>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c r="C1035" s="242"/>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c r="C1036" s="242"/>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c r="C1037" s="242"/>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c r="C1038" s="242"/>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c r="C1039" s="242"/>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c r="C1040" s="242"/>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c r="C1041" s="242"/>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c r="C1042" s="242"/>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c r="C1043" s="242"/>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c r="C1044" s="242"/>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c r="C1045" s="242"/>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c r="C1046" s="242"/>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c r="C1047" s="242"/>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c r="C1048" s="242"/>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c r="C1049" s="242"/>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c r="C1050" s="242"/>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c r="C1051" s="242"/>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c r="C1052" s="242"/>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c r="C1053" s="242"/>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c r="C1054" s="242"/>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c r="C1055" s="242"/>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c r="C1056" s="242"/>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c r="C1057" s="242"/>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c r="C1058" s="242"/>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c r="C1059" s="242"/>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c r="C1060" s="242"/>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c r="C1061" s="242"/>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c r="C1062" s="242"/>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c r="C1063" s="242"/>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c r="C1064" s="242"/>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c r="C1065" s="242"/>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c r="C1066" s="242"/>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c r="C1067" s="242"/>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c r="C1068" s="242"/>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c r="C1069" s="242"/>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c r="C1070" s="242"/>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c r="C1071" s="242"/>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c r="C1072" s="242"/>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c r="C1073" s="242"/>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c r="C1074" s="242"/>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c r="C1075" s="242"/>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c r="C1076" s="242"/>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c r="C1077" s="242"/>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c r="C1078" s="242"/>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c r="C1079" s="242"/>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c r="C1080" s="242"/>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c r="C1081" s="242"/>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c r="C1082" s="242"/>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c r="C1083" s="242"/>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c r="C1084" s="242"/>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c r="C1085" s="242"/>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c r="C1086" s="242"/>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c r="C1087" s="242"/>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c r="C1088" s="242"/>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c r="C1089" s="242"/>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c r="C1090" s="242"/>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c r="C1091" s="242"/>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c r="C1092" s="242"/>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c r="C1093" s="242"/>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c r="C1094" s="242"/>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c r="C1095" s="242"/>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c r="C1096" s="242"/>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c r="C1097" s="242"/>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c r="C1098" s="242"/>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c r="C1099" s="242"/>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c r="C1100" s="242"/>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c r="C1101" s="242"/>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c r="C1102" s="242"/>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c r="C1103" s="242"/>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c r="C1104" s="242"/>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c r="C1105" s="242"/>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c r="C1106" s="242"/>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c r="C1107" s="242"/>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c r="C1108" s="242"/>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c r="C1109" s="242"/>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c r="C1110" s="242"/>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c r="C1111" s="242"/>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c r="C1112" s="242"/>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c r="C1113" s="242"/>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c r="C1114" s="242"/>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c r="C1115" s="242"/>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c r="C1116" s="242"/>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c r="C1117" s="242"/>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c r="C1118" s="242"/>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c r="C1119" s="242"/>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c r="C1120" s="242"/>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c r="C1121" s="242"/>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c r="C1122" s="242"/>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c r="C1123" s="242"/>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c r="C1124" s="242"/>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c r="C1125" s="242"/>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c r="C1126" s="242"/>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c r="C1127" s="242"/>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c r="C1128" s="242"/>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c r="C1129" s="242"/>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c r="C1130" s="242"/>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c r="C1131" s="242"/>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c r="C1132" s="242"/>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c r="C1133" s="242"/>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c r="C1134" s="242"/>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c r="C1135" s="242"/>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c r="C1136" s="242"/>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c r="C1137" s="242"/>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c r="C1138" s="242"/>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c r="C1139" s="242"/>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c r="C1140" s="242"/>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c r="C1141" s="242"/>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c r="C1142" s="242"/>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c r="C1143" s="242"/>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c r="C1144" s="242"/>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c r="C1145" s="242"/>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c r="C1146" s="242"/>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c r="C1147" s="242"/>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c r="C1148" s="242"/>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c r="C1149" s="242"/>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c r="C1150" s="242"/>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c r="C1151" s="242"/>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c r="C1152" s="242"/>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c r="C1153" s="242"/>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c r="C1154" s="242"/>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c r="C1155" s="242"/>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c r="C1156" s="242"/>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c r="C1157" s="242"/>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c r="C1158" s="242"/>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c r="C1159" s="242"/>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c r="C1160" s="242"/>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c r="C1161" s="242"/>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c r="C1162" s="242"/>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c r="C1163" s="242"/>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c r="C1164" s="242"/>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c r="C1165" s="242"/>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c r="C1166" s="242"/>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c r="C1167" s="242"/>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c r="C1168" s="242"/>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c r="C1169" s="242"/>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c r="C1170" s="242"/>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c r="C1171" s="242"/>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c r="C1172" s="242"/>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c r="C1173" s="242"/>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c r="C1174" s="242"/>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c r="C1175" s="242"/>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c r="C1176" s="242"/>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c r="C1177" s="242"/>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c r="C1178" s="242"/>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c r="C1179" s="242"/>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c r="C1180" s="242"/>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c r="C1181" s="242"/>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c r="C1182" s="242"/>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c r="C1183" s="242"/>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c r="C1184" s="242"/>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c r="C1185" s="242"/>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c r="C1186" s="242"/>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c r="C1187" s="242"/>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c r="C1188" s="242"/>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c r="C1189" s="242"/>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c r="C1190" s="242"/>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c r="C1191" s="242"/>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c r="C1192" s="242"/>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c r="C1193" s="242"/>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c r="C1194" s="242"/>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c r="C1195" s="242"/>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c r="C1196" s="242"/>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c r="C1197" s="242"/>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c r="C1198" s="242"/>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c r="C1199" s="242"/>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c r="C1200" s="242"/>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c r="C1201" s="242"/>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c r="C1202" s="242"/>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c r="C1203" s="242"/>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c r="C1204" s="242"/>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c r="C1205" s="242"/>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c r="C1206" s="242"/>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c r="C1207" s="242"/>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c r="C1208" s="242"/>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c r="C1209" s="242"/>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c r="C1210" s="242"/>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c r="C1211" s="242"/>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c r="C1212" s="242"/>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c r="C1213" s="242"/>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c r="C1214" s="242"/>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c r="C1215" s="242"/>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c r="C1216" s="242"/>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c r="C1217" s="242"/>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c r="C1218" s="242"/>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c r="C1219" s="242"/>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c r="C1220" s="242"/>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c r="C1221" s="242"/>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c r="C1222" s="242"/>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c r="C1223" s="242"/>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c r="C1224" s="242"/>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c r="C1225" s="242"/>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c r="C1226" s="242"/>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c r="C1227" s="242"/>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c r="C1228" s="242"/>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c r="C1229" s="242"/>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c r="C1230" s="242"/>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c r="C1231" s="242"/>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c r="C1232" s="242"/>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c r="C1233" s="242"/>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c r="C1234" s="242"/>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c r="C1235" s="242"/>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c r="C1236" s="242"/>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c r="C1237" s="242"/>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c r="C1238" s="242"/>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c r="C1239" s="242"/>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c r="C1240" s="242"/>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c r="C1241" s="242"/>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c r="C1242" s="242"/>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c r="C1243" s="242"/>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c r="C1244" s="242"/>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c r="C1245" s="242"/>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c r="C1246" s="242"/>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c r="C1247" s="242"/>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c r="C1248" s="242"/>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c r="C1249" s="242"/>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c r="C1250" s="242"/>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c r="C1251" s="242"/>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c r="C1252" s="242"/>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c r="C1253" s="242"/>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c r="C1254" s="242"/>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c r="C1255" s="242"/>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c r="C1256" s="242"/>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c r="C1257" s="242"/>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c r="C1258" s="242"/>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c r="C1259" s="242"/>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c r="C1260" s="242"/>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c r="C1261" s="242"/>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c r="C1262" s="242"/>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c r="C1263" s="242"/>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c r="C1264" s="242"/>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c r="C1265" s="242"/>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c r="C1266" s="242"/>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c r="C1267" s="242"/>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c r="C1268" s="242"/>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c r="C1269" s="242"/>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c r="C1270" s="242"/>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c r="C1271" s="242"/>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c r="C1272" s="242"/>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c r="C1273" s="242"/>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c r="C1274" s="242"/>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c r="C1275" s="242"/>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c r="C1276" s="242"/>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c r="C1277" s="242"/>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c r="C1278" s="242"/>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c r="C1279" s="242"/>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c r="C1280" s="242"/>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c r="C1281" s="242"/>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c r="C1282" s="242"/>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c r="C1283" s="242"/>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c r="C1284" s="242"/>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c r="C1285" s="242"/>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c r="C1286" s="242"/>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c r="C1287" s="242"/>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c r="C1288" s="242"/>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c r="C1289" s="242"/>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c r="C1290" s="242"/>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c r="C1291" s="242"/>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c r="C1292" s="242"/>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c r="C1293" s="242"/>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c r="C1294" s="242"/>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c r="C1295" s="242"/>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c r="C1296" s="242"/>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c r="C1297" s="242"/>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c r="C1298" s="242"/>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c r="C1299" s="242"/>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c r="C1300" s="242"/>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c r="C1301" s="242"/>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c r="C1302" s="242"/>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c r="C1303" s="242"/>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c r="C1304" s="242"/>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c r="C1305" s="242"/>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c r="C1306" s="242"/>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c r="C1307" s="242"/>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c r="C1308" s="242"/>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c r="C1309" s="242"/>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c r="C1310" s="242"/>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c r="C1311" s="242"/>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c r="C1312" s="242"/>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c r="C1313" s="242"/>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c r="C1314" s="242"/>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c r="C1315" s="242"/>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c r="C1316" s="242"/>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c r="C1317" s="242"/>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c r="C1318" s="242"/>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c r="C1319" s="242"/>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c r="C1320" s="242"/>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c r="C1321" s="242"/>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c r="C1322" s="242"/>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c r="C1323" s="242"/>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c r="C1324" s="242"/>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c r="C1325" s="242"/>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c r="C1326" s="242"/>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c r="C1327" s="242"/>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c r="C1328" s="242"/>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c r="C1329" s="242"/>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c r="C1330" s="242"/>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c r="C1331" s="242"/>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c r="C1332" s="242"/>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c r="C1333" s="242"/>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c r="C1334" s="242"/>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c r="C1335" s="242"/>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c r="C1336" s="242"/>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c r="C1337" s="242"/>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c r="C1338" s="242"/>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c r="C1339" s="242"/>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c r="C1340" s="242"/>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c r="C1341" s="242"/>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c r="C1342" s="242"/>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c r="C1343" s="242"/>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c r="C1344" s="242"/>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c r="C1345" s="242"/>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c r="C1346" s="242"/>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c r="C1347" s="242"/>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c r="C1348" s="242"/>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c r="C1349" s="242"/>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c r="C1350" s="242"/>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c r="C1351" s="242"/>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c r="C1352" s="242"/>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c r="C1353" s="242"/>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c r="C1354" s="242"/>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c r="C1355" s="242"/>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c r="C1356" s="242"/>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c r="C1357" s="242"/>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c r="C1358" s="242"/>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c r="C1359" s="242"/>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c r="C1360" s="242"/>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c r="C1361" s="242"/>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c r="C1362" s="242"/>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c r="C1363" s="242"/>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c r="C1364" s="242"/>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c r="C1365" s="242"/>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c r="C1366" s="242"/>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c r="C1367" s="242"/>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c r="C1368" s="242"/>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c r="C1369" s="242"/>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c r="C1370" s="242"/>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c r="C1371" s="242"/>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c r="C1372" s="242"/>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c r="C1373" s="242"/>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c r="C1374" s="242"/>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c r="C1375" s="242"/>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c r="C1376" s="242"/>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c r="C1377" s="242"/>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c r="C1378" s="242"/>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c r="C1379" s="242"/>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c r="C1380" s="242"/>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c r="C1381" s="242"/>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c r="C1382" s="242"/>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c r="C1383" s="242"/>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c r="C1384" s="242"/>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c r="C1385" s="242"/>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c r="C1386" s="242"/>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c r="C1387" s="242"/>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c r="C1388" s="242"/>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c r="C1389" s="242"/>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c r="C1390" s="242"/>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c r="C1391" s="242"/>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c r="C1392" s="242"/>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c r="C1393" s="242"/>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c r="C1394" s="242"/>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c r="C1395" s="242"/>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c r="C1396" s="242"/>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c r="C1397" s="242"/>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c r="C1398" s="242"/>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c r="C1399" s="242"/>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c r="C1400" s="242"/>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c r="C1401" s="242"/>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c r="C1402" s="242"/>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c r="C1403" s="242"/>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c r="C1404" s="242"/>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c r="C1405" s="242"/>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c r="C1406" s="242"/>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c r="C1407" s="242"/>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c r="C1408" s="242"/>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c r="C1409" s="242"/>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c r="C1410" s="242"/>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c r="C1411" s="242"/>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c r="C1412" s="242"/>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c r="C1413" s="242"/>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c r="C1414" s="242"/>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c r="C1415" s="242"/>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c r="C1416" s="242"/>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c r="C1417" s="242"/>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c r="C1418" s="242"/>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c r="C1419" s="242"/>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c r="C1420" s="242"/>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c r="C1421" s="242"/>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c r="C1422" s="242"/>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c r="C1423" s="242"/>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c r="C1424" s="242"/>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c r="C1425" s="242"/>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c r="C1426" s="242"/>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c r="C1427" s="242"/>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c r="C1428" s="242"/>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c r="C1429" s="242"/>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c r="C1430" s="242"/>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c r="C1431" s="242"/>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c r="C1432" s="242"/>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c r="C1433" s="242"/>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c r="C1434" s="242"/>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c r="C1435" s="242"/>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c r="C1436" s="242"/>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c r="C1437" s="242"/>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c r="C1438" s="242"/>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c r="C1439" s="242"/>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c r="C1440" s="242"/>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c r="C1441" s="242"/>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c r="C1442" s="242"/>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c r="C1443" s="242"/>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c r="C1444" s="242"/>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c r="C1445" s="242"/>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c r="C1446" s="242"/>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c r="C1447" s="242"/>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c r="C1448" s="242"/>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c r="C1449" s="242"/>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c r="C1450" s="242"/>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c r="C1451" s="242"/>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c r="C1452" s="242"/>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c r="C1453" s="242"/>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c r="C1454" s="242"/>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c r="C1455" s="242"/>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c r="C1456" s="242"/>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c r="C1457" s="242"/>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c r="C1458" s="242"/>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c r="C1459" s="242"/>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c r="C1460" s="242"/>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c r="C1461" s="242"/>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c r="C1462" s="242"/>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c r="C1463" s="242"/>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c r="C1464" s="242"/>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c r="C1465" s="242"/>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c r="C1466" s="242"/>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c r="C1467" s="242"/>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c r="C1468" s="242"/>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c r="C1469" s="242"/>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c r="C1470" s="242"/>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c r="C1471" s="242"/>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c r="C1472" s="242"/>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c r="C1473" s="242"/>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c r="C1474" s="242"/>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c r="C1475" s="242"/>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c r="C1476" s="242"/>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c r="C1477" s="242"/>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c r="C1478" s="242"/>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c r="C1479" s="242"/>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c r="C1480" s="242"/>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c r="C1481" s="242"/>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c r="C1482" s="242"/>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c r="C1483" s="242"/>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c r="C1484" s="242"/>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c r="C1485" s="242"/>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c r="C1486" s="242"/>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c r="C1487" s="242"/>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c r="C1488" s="242"/>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c r="C1489" s="242"/>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c r="C1490" s="242"/>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c r="C1491" s="242"/>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c r="C1492" s="242"/>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c r="C1493" s="242"/>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c r="C1494" s="242"/>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c r="C1495" s="242"/>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c r="C1496" s="242"/>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c r="C1497" s="242"/>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c r="C1498" s="242"/>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c r="C1499" s="242"/>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c r="C1500" s="242"/>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c r="C1501" s="242"/>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c r="C1502" s="242"/>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c r="C1503" s="242"/>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c r="C1504" s="242"/>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c r="C1505" s="242"/>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c r="C1506" s="242"/>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c r="C1507" s="242"/>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c r="C1508" s="242"/>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c r="C1509" s="242"/>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c r="C1510" s="242"/>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c r="C1511" s="242"/>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c r="C1512" s="242"/>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c r="C1513" s="242"/>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c r="C1514" s="242"/>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c r="C1515" s="242"/>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c r="C1516" s="242"/>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c r="C1517" s="242"/>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c r="C1518" s="242"/>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c r="C1519" s="242"/>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c r="C1520" s="242"/>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c r="C1521" s="242"/>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c r="C1522" s="242"/>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c r="C1523" s="242"/>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c r="C1524" s="242"/>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c r="C1525" s="242"/>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c r="C1526" s="242"/>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c r="C1527" s="242"/>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c r="C1528" s="242"/>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c r="C1529" s="242"/>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c r="C1530" s="242"/>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c r="C1531" s="242"/>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c r="C1532" s="242"/>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c r="C1533" s="242"/>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c r="C1534" s="242"/>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c r="C1535" s="242"/>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c r="C1536" s="242"/>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c r="C1537" s="242"/>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c r="C1538" s="242"/>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c r="C1539" s="242"/>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c r="C1540" s="242"/>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c r="C1541" s="242"/>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c r="C1542" s="242"/>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c r="C1543" s="242"/>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c r="C1544" s="242"/>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c r="C1545" s="242"/>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c r="C1546" s="242"/>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c r="C1547" s="242"/>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c r="C1548" s="242"/>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c r="C1549" s="242"/>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c r="C1550" s="242"/>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c r="C1551" s="242"/>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c r="C1552" s="242"/>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c r="C1553" s="242"/>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c r="C1554" s="242"/>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c r="C1555" s="242"/>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c r="C1556" s="242"/>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c r="C1557" s="242"/>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c r="C1558" s="242"/>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c r="C1559" s="242"/>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c r="C1560" s="242"/>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c r="C1561" s="242"/>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c r="C1562" s="242"/>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c r="C1563" s="242"/>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c r="C1564" s="242"/>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c r="C1565" s="242"/>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c r="C1566" s="242"/>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c r="C1567" s="242"/>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c r="C1568" s="242"/>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c r="C1569" s="242"/>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c r="C1570" s="242"/>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c r="C1571" s="242"/>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c r="C1572" s="242"/>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c r="C1573" s="242"/>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c r="C1574" s="242"/>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c r="C1575" s="242"/>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c r="C1576" s="242"/>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c r="C1577" s="242"/>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c r="C1578" s="242"/>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c r="C1579" s="242"/>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c r="C1580" s="242"/>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c r="C1581" s="242"/>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c r="C1582" s="242"/>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c r="C1583" s="242"/>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c r="C1584" s="242"/>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c r="C1585" s="242"/>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c r="C1586" s="242"/>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c r="C1587" s="242"/>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c r="C1588" s="242"/>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c r="C1589" s="242"/>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c r="C1590" s="242"/>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c r="C1591" s="242"/>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c r="C1592" s="242"/>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c r="C1593" s="242"/>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c r="C1594" s="242"/>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c r="C1595" s="242"/>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c r="C1596" s="242"/>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c r="C1597" s="242"/>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c r="C1598" s="242"/>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c r="C1599" s="242"/>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c r="C1600" s="242"/>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c r="C1601" s="242"/>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c r="C1602" s="242"/>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c r="C1603" s="242"/>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c r="C1604" s="242"/>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c r="C1605" s="242"/>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c r="C1606" s="242"/>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c r="C1607" s="242"/>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c r="C1608" s="242"/>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c r="C1609" s="242"/>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c r="C1610" s="242"/>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c r="C1611" s="242"/>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c r="C1612" s="242"/>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c r="C1613" s="242"/>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c r="C1614" s="242"/>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c r="C1615" s="242"/>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c r="C1616" s="242"/>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c r="C1617" s="242"/>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c r="C1618" s="242"/>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c r="C1619" s="242"/>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c r="C1620" s="242"/>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c r="C1621" s="242"/>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c r="C1622" s="242"/>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c r="C1623" s="242"/>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c r="C1624" s="242"/>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c r="C1625" s="242"/>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c r="C1626" s="242"/>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c r="C1627" s="242"/>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c r="C1628" s="242"/>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c r="C1629" s="242"/>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c r="C1630" s="242"/>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c r="C1631" s="242"/>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c r="C1632" s="242"/>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c r="C1633" s="242"/>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c r="C1634" s="242"/>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c r="C1635" s="242"/>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c r="C1636" s="242"/>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c r="C1637" s="242"/>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c r="C1638" s="242"/>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c r="C1639" s="242"/>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c r="C1640" s="242"/>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c r="C1641" s="242"/>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c r="C1642" s="242"/>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c r="C1643" s="242"/>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c r="C1644" s="242"/>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c r="C1645" s="242"/>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c r="C1646" s="242"/>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c r="C1647" s="242"/>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c r="C1648" s="242"/>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c r="C1649" s="242"/>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c r="C1650" s="242"/>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c r="C1651" s="242"/>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c r="C1652" s="242"/>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c r="C1653" s="242"/>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c r="C1654" s="242"/>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c r="C1655" s="242"/>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c r="C1656" s="242"/>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c r="C1657" s="242"/>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c r="C1658" s="242"/>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c r="C1659" s="242"/>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c r="C1660" s="242"/>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c r="C1661" s="242"/>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c r="C1662" s="242"/>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c r="C1663" s="242"/>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c r="C1664" s="242"/>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c r="C1665" s="242"/>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c r="C1666" s="242"/>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c r="C1667" s="242"/>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c r="C1668" s="242"/>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c r="C1669" s="242"/>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c r="C1670" s="242"/>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c r="C1671" s="242"/>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c r="C1672" s="242"/>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c r="C1673" s="242"/>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c r="C1674" s="242"/>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c r="C1675" s="242"/>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c r="C1676" s="242"/>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c r="C1677" s="242"/>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c r="C1678" s="242"/>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c r="C1679" s="242"/>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c r="C1680" s="242"/>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c r="C1681" s="242"/>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c r="C1682" s="242"/>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c r="C1683" s="242"/>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c r="C1684" s="242"/>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c r="C1685" s="242"/>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c r="C1686" s="242"/>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c r="C1687" s="242"/>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c r="C1688" s="242"/>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c r="C1689" s="242"/>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c r="C1690" s="242"/>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c r="C1691" s="242"/>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c r="C1692" s="242"/>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c r="C1693" s="242"/>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c r="C1694" s="242"/>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c r="C1695" s="242"/>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c r="C1696" s="242"/>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c r="C1697" s="242"/>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c r="C1698" s="242"/>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c r="C1699" s="242"/>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c r="C1700" s="242"/>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c r="C1701" s="242"/>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c r="C1702" s="242"/>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c r="C1703" s="242"/>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c r="C1704" s="242"/>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c r="C1705" s="242"/>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c r="C1706" s="242"/>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c r="C1707" s="242"/>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c r="C1708" s="242"/>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c r="C1709" s="242"/>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c r="C1710" s="242"/>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c r="C1711" s="242"/>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c r="C1712" s="242"/>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c r="C1713" s="242"/>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c r="C1714" s="242"/>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c r="C1715" s="242"/>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c r="C1716" s="242"/>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c r="C1717" s="242"/>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c r="C1718" s="242"/>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c r="C1719" s="242"/>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c r="C1720" s="242"/>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c r="C1721" s="242"/>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c r="C1722" s="242"/>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c r="C1723" s="242"/>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c r="C1724" s="242"/>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c r="C1725" s="242"/>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c r="C1726" s="242"/>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c r="C1727" s="242"/>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c r="C1728" s="242"/>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c r="C1729" s="242"/>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c r="C1730" s="242"/>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c r="C1731" s="242"/>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c r="C1732" s="242"/>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c r="C1733" s="242"/>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c r="C1734" s="242"/>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c r="C1735" s="242"/>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c r="C1736" s="242"/>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c r="C1737" s="242"/>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c r="C1738" s="242"/>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c r="C1739" s="242"/>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c r="C1740" s="242"/>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c r="C1741" s="242"/>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c r="C1742" s="242"/>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c r="C1743" s="242"/>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c r="C1744" s="242"/>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c r="C1745" s="242"/>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c r="C1746" s="242"/>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c r="C1747" s="242"/>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c r="C1748" s="242"/>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c r="C1749" s="242"/>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c r="C1750" s="242"/>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c r="C1751" s="242"/>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c r="C1752" s="242"/>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c r="C1753" s="242"/>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c r="C1754" s="242"/>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c r="C1755" s="242"/>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c r="C1756" s="242"/>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c r="C1757" s="242"/>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c r="C1758" s="242"/>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c r="C1759" s="242"/>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c r="C1760" s="242"/>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c r="C1761" s="242"/>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c r="C1762" s="242"/>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c r="C1763" s="242"/>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c r="C1764" s="242"/>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c r="C1765" s="242"/>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c r="C1766" s="242"/>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c r="C1767" s="242"/>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c r="C1768" s="242"/>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c r="C1769" s="242"/>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c r="C1770" s="242"/>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c r="C1771" s="242"/>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c r="C1772" s="242"/>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c r="C1773" s="242"/>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c r="C1774" s="242"/>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c r="C1775" s="242"/>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c r="C1776" s="242"/>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c r="C1777" s="242"/>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c r="C1778" s="242"/>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c r="C1779" s="242"/>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c r="C1780" s="242"/>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c r="C1781" s="242"/>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c r="C1782" s="242"/>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c r="C1783" s="242"/>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c r="C1784" s="242"/>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c r="C1785" s="242"/>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c r="C1786" s="242"/>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c r="C1787" s="242"/>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c r="C1788" s="242"/>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c r="C1789" s="242"/>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c r="C1790" s="242"/>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c r="C1791" s="242"/>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c r="C1792" s="242"/>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c r="C1793" s="242"/>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c r="C1794" s="242"/>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c r="C1795" s="242"/>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c r="C1796" s="242"/>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c r="C1797" s="242"/>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c r="C1798" s="242"/>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c r="C1799" s="242"/>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c r="C1800" s="242"/>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c r="C1801" s="242"/>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c r="C1802" s="242"/>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c r="C1803" s="242"/>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c r="C1804" s="242"/>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c r="C1805" s="242"/>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c r="C1806" s="242"/>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c r="C1807" s="242"/>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c r="C1808" s="242"/>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c r="C1809" s="242"/>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c r="C1810" s="242"/>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c r="C1811" s="242"/>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c r="C1812" s="242"/>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c r="C1813" s="242"/>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c r="C1814" s="242"/>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c r="C1815" s="242"/>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c r="C1816" s="242"/>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c r="C1817" s="242"/>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c r="C1818" s="242"/>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c r="C1819" s="242"/>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c r="C1820" s="242"/>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c r="C1821" s="242"/>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c r="C1822" s="242"/>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c r="C1823" s="242"/>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c r="C1824" s="242"/>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c r="C1825" s="242"/>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c r="C1826" s="242"/>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c r="C1827" s="242"/>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c r="C1828" s="242"/>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c r="C1829" s="242"/>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c r="C1830" s="242"/>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c r="C1831" s="242"/>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c r="C1832" s="242"/>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c r="C1833" s="242"/>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c r="C1834" s="242"/>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c r="C1835" s="242"/>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c r="C1836" s="242"/>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c r="C1837" s="242"/>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c r="C1838" s="242"/>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c r="C1839" s="242"/>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c r="C1840" s="242"/>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c r="C1841" s="242"/>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c r="C1842" s="242"/>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c r="C1843" s="242"/>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c r="C1844" s="242"/>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c r="C1845" s="242"/>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c r="C1846" s="242"/>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c r="C1847" s="242"/>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c r="C1848" s="242"/>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c r="C1849" s="242"/>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c r="C1850" s="242"/>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c r="C1851" s="242"/>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c r="C1852" s="242"/>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c r="C1853" s="242"/>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c r="C1854" s="242"/>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c r="C1855" s="242"/>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c r="C1856" s="242"/>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c r="C1857" s="242"/>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c r="C1858" s="242"/>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c r="C1859" s="242"/>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c r="C1860" s="242"/>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c r="C1861" s="242"/>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c r="C1862" s="242"/>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c r="C1863" s="242"/>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c r="C1864" s="242"/>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c r="C1865" s="242"/>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c r="C1866" s="242"/>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c r="C1867" s="242"/>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c r="C1868" s="242"/>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c r="C1869" s="242"/>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c r="C1870" s="242"/>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c r="C1871" s="242"/>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c r="C1872" s="242"/>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c r="C1873" s="242"/>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c r="C1874" s="242"/>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c r="C1875" s="242"/>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c r="C1876" s="242"/>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c r="C1877" s="242"/>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c r="C1878" s="242"/>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c r="C1879" s="242"/>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c r="C1880" s="242"/>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c r="C1881" s="242"/>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c r="C1882" s="242"/>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c r="C1883" s="242"/>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c r="C1884" s="242"/>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c r="C1885" s="242"/>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c r="C1886" s="242"/>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c r="C1887" s="242"/>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c r="C1888" s="242"/>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c r="C1889" s="242"/>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c r="C1890" s="242"/>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c r="C1891" s="242"/>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c r="C1892" s="242"/>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c r="C1893" s="242"/>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c r="C1894" s="242"/>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c r="C1895" s="242"/>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c r="C1896" s="242"/>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c r="C1897" s="242"/>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c r="C1898" s="242"/>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c r="C1899" s="242"/>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c r="C1900" s="242"/>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c r="C1901" s="242"/>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c r="C1902" s="242"/>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c r="C1903" s="242"/>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c r="C1904" s="242"/>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c r="C1905" s="242"/>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c r="C1906" s="242"/>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c r="C1907" s="242"/>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c r="C1908" s="242"/>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c r="C1909" s="242"/>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c r="C1910" s="242"/>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c r="C1911" s="242"/>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c r="C1912" s="242"/>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c r="C1913" s="242"/>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c r="C1914" s="242"/>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c r="C1915" s="242"/>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c r="C1916" s="242"/>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c r="C1917" s="242"/>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c r="C1918" s="242"/>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c r="C1919" s="242"/>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c r="C1920" s="242"/>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c r="C1921" s="242"/>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c r="C1922" s="242"/>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c r="C1923" s="242"/>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c r="C1924" s="242"/>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c r="C1925" s="242"/>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c r="C1926" s="242"/>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c r="C1927" s="242"/>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c r="C1928" s="242"/>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c r="C1929" s="242"/>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c r="C1930" s="242"/>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c r="C1931" s="242"/>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c r="C1932" s="242"/>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c r="C1933" s="242"/>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c r="C1934" s="242"/>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c r="C1935" s="242"/>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c r="C1936" s="242"/>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c r="C1937" s="242"/>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c r="C1938" s="242"/>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c r="C1939" s="242"/>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c r="C1940" s="242"/>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c r="C1941" s="242"/>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c r="C1942" s="242"/>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c r="C1943" s="242"/>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c r="C1944" s="242"/>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c r="C1945" s="242"/>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c r="C1946" s="242"/>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c r="C1947" s="242"/>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c r="C1948" s="242"/>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c r="C1949" s="242"/>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c r="C1950" s="242"/>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c r="C1951" s="242"/>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c r="C1952" s="242"/>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c r="C1953" s="242"/>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c r="C1954" s="242"/>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c r="C1955" s="242"/>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c r="C1956" s="242"/>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c r="C1957" s="242"/>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c r="C1958" s="242"/>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c r="C1959" s="242"/>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c r="C1960" s="242"/>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c r="C1961" s="242"/>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c r="C1962" s="242"/>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c r="C1963" s="242"/>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c r="C1964" s="242"/>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c r="C1965" s="242"/>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c r="C1966" s="242"/>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c r="C1967" s="242"/>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c r="C1968" s="242"/>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c r="C1969" s="242"/>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c r="C1970" s="242"/>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c r="C1971" s="242"/>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c r="C1972" s="242"/>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c r="C1973" s="242"/>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c r="C1974" s="242"/>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c r="C1975" s="242"/>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c r="C1976" s="242"/>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c r="C1977" s="242"/>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c r="C1978" s="242"/>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c r="C1979" s="242"/>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c r="C1980" s="242"/>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c r="C1981" s="242"/>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c r="C1982" s="242"/>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c r="C1983" s="242"/>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c r="C1984" s="242"/>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c r="C1985" s="242"/>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c r="C1986" s="242"/>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c r="C1987" s="242"/>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c r="C1988" s="242"/>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c r="C1989" s="242"/>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c r="C1990" s="242"/>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c r="C1991" s="242"/>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c r="C1992" s="242"/>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c r="C1993" s="242"/>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c r="C1994" s="242"/>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c r="C1995" s="242"/>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c r="C1996" s="242"/>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c r="C1997" s="242"/>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c r="C1998" s="242"/>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c r="C1999" s="242"/>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c r="C2000" s="242"/>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c r="C2001" s="242"/>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c r="C2002" s="242"/>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c r="C2003" s="242"/>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c r="C2004" s="242"/>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c r="C2005" s="242"/>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c r="C2006" s="242"/>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c r="C2007" s="242"/>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c r="C2008" s="242"/>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c r="C2009" s="242"/>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c r="C2010" s="242"/>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c r="C2011" s="242"/>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c r="C2012" s="242"/>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c r="C2013" s="242"/>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c r="C2014" s="242"/>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c r="C2015" s="242"/>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c r="C2016" s="242"/>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c r="C2017" s="242"/>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c r="C2018" s="242"/>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c r="C2019" s="242"/>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c r="C2020" s="242"/>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c r="C2021" s="242"/>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c r="C2022" s="242"/>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c r="C2023" s="242"/>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c r="C2024" s="242"/>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c r="C2025" s="242"/>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c r="C2026" s="242"/>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c r="C2027" s="242"/>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c r="C2028" s="242"/>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c r="C2029" s="242"/>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c r="C2030" s="242"/>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c r="C2031" s="242"/>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c r="C2032" s="242"/>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c r="C2033" s="242"/>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c r="C2034" s="242"/>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c r="C2035" s="242"/>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c r="C2036" s="242"/>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c r="C2037" s="242"/>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c r="C2038" s="242"/>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c r="C2039" s="242"/>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c r="C2040" s="242"/>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c r="C2041" s="242"/>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c r="C2042" s="242"/>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c r="C2043" s="242"/>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c r="C2044" s="242"/>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c r="C2045" s="242"/>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c r="C2046" s="242"/>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c r="C2047" s="242"/>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c r="C2048" s="242"/>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c r="C2049" s="242"/>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c r="C2050" s="242"/>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c r="C2051" s="242"/>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c r="C2052" s="242"/>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c r="C2053" s="242"/>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c r="C2054" s="242"/>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c r="C2055" s="242"/>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c r="C2056" s="242"/>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c r="C2057" s="242"/>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c r="C2058" s="242"/>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c r="C2059" s="242"/>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c r="C2060" s="242"/>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c r="C2061" s="242"/>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c r="C2062" s="242"/>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c r="C2063" s="242"/>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c r="C2064" s="242"/>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c r="C2065" s="242"/>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c r="C2066" s="242"/>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c r="C2067" s="242"/>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c r="C2068" s="242"/>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c r="C2069" s="242"/>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c r="C2070" s="242"/>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c r="C2071" s="242"/>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c r="C2072" s="242"/>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c r="C2073" s="242"/>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c r="C2074" s="242"/>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c r="C2075" s="242"/>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c r="C2076" s="242"/>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c r="C2077" s="242"/>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c r="C2078" s="242"/>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c r="C2079" s="242"/>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c r="C2080" s="242"/>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c r="C2081" s="242"/>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c r="C2082" s="242"/>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c r="C2083" s="242"/>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c r="C2084" s="242"/>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c r="C2085" s="242"/>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c r="C2086" s="242"/>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c r="C2087" s="242"/>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c r="C2088" s="242"/>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c r="C2089" s="242"/>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c r="C2090" s="242"/>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c r="C2091" s="242"/>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c r="C2092" s="242"/>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c r="C2093" s="242"/>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c r="C2094" s="242"/>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c r="C2095" s="242"/>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c r="C2096" s="242"/>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c r="C2097" s="242"/>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c r="C2098" s="242"/>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c r="C2099" s="242"/>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c r="C2100" s="242"/>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c r="C2101" s="242"/>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c r="C2102" s="242"/>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c r="C2103" s="242"/>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c r="C2104" s="242"/>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c r="C2105" s="242"/>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c r="C2106" s="242"/>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c r="C2107" s="242"/>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c r="C2108" s="242"/>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c r="C2109" s="242"/>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c r="C2110" s="242"/>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c r="C2111" s="242"/>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c r="C2112" s="242"/>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c r="C2113" s="242"/>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c r="C2114" s="242"/>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c r="C2115" s="242"/>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c r="C2116" s="242"/>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c r="C2117" s="242"/>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c r="C2118" s="242"/>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c r="C2119" s="242"/>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c r="C2120" s="242"/>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c r="C2121" s="242"/>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c r="C2122" s="242"/>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c r="C2123" s="242"/>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c r="C2124" s="242"/>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c r="C2125" s="242"/>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c r="C2126" s="242"/>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c r="C2127" s="242"/>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c r="C2128" s="242"/>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c r="C2129" s="242"/>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c r="C2130" s="242"/>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c r="C2131" s="242"/>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c r="C2132" s="242"/>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c r="C2133" s="242"/>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c r="C2134" s="242"/>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c r="C2135" s="242"/>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c r="C2136" s="242"/>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c r="C2137" s="242"/>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c r="C2138" s="242"/>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c r="C2139" s="242"/>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c r="C2140" s="242"/>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c r="C2141" s="242"/>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c r="C2142" s="242"/>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c r="C2143" s="242"/>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c r="C2144" s="242"/>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c r="C2145" s="242"/>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c r="C2146" s="242"/>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c r="C2147" s="242"/>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c r="C2148" s="242"/>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c r="C2149" s="242"/>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c r="C2150" s="242"/>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c r="C2151" s="242"/>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c r="C2152" s="242"/>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c r="C2153" s="242"/>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c r="C2154" s="242"/>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c r="C2155" s="242"/>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c r="C2156" s="242"/>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c r="C2157" s="242"/>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c r="C2158" s="242"/>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c r="C2159" s="242"/>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c r="C2160" s="242"/>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c r="C2161" s="242"/>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c r="C2162" s="242"/>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c r="C2163" s="242"/>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c r="C2164" s="242"/>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c r="C2165" s="242"/>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c r="C2166" s="242"/>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c r="C2167" s="242"/>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c r="C2168" s="242"/>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c r="C2169" s="242"/>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c r="C2170" s="242"/>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c r="C2171" s="242"/>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c r="C2172" s="242"/>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c r="C2173" s="242"/>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c r="C2174" s="242"/>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c r="C2175" s="242"/>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c r="C2176" s="242"/>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c r="C2177" s="242"/>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c r="C2178" s="242"/>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c r="C2179" s="242"/>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c r="C2180" s="242"/>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c r="C2181" s="242"/>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c r="C2182" s="242"/>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c r="C2183" s="242"/>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c r="C2184" s="242"/>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c r="C2185" s="242"/>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c r="C2186" s="242"/>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c r="C2187" s="242"/>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c r="C2188" s="242"/>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c r="C2189" s="242"/>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c r="C2190" s="242"/>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c r="C2191" s="242"/>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c r="C2192" s="242"/>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c r="C2193" s="242"/>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c r="C2194" s="242"/>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c r="C2195" s="242"/>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c r="C2196" s="242"/>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c r="C2197" s="242"/>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c r="C2198" s="242"/>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c r="C2199" s="242"/>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c r="C2200" s="242"/>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c r="C2201" s="242"/>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c r="C2202" s="242"/>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c r="C2203" s="242"/>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c r="C2204" s="242"/>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c r="C2205" s="242"/>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c r="C2206" s="242"/>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c r="C2207" s="242"/>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c r="C2208" s="242"/>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c r="C2209" s="242"/>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c r="C2210" s="242"/>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c r="C2211" s="242"/>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c r="C2212" s="242"/>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c r="C2213" s="242"/>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c r="C2214" s="242"/>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c r="C2215" s="242"/>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c r="C2216" s="242"/>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c r="C2217" s="242"/>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c r="C2218" s="242"/>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c r="C2219" s="242"/>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c r="C2220" s="242"/>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c r="C2221" s="242"/>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c r="C2222" s="242"/>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c r="C2223" s="242"/>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c r="C2224" s="242"/>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c r="C2225" s="242"/>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c r="C2226" s="242"/>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c r="C2227" s="242"/>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c r="C2228" s="242"/>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c r="C2229" s="242"/>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c r="C2230" s="242"/>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c r="C2231" s="242"/>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c r="C2232" s="242"/>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c r="C2233" s="242"/>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c r="C2234" s="242"/>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c r="C2235" s="242"/>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c r="C2236" s="242"/>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c r="C2237" s="242"/>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c r="C2238" s="242"/>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c r="C2239" s="242"/>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c r="C2240" s="242"/>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c r="C2241" s="242"/>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c r="C2242" s="242"/>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c r="C2243" s="242"/>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c r="C2244" s="242"/>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c r="C2245" s="242"/>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c r="C2246" s="242"/>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c r="C2247" s="242"/>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c r="C2248" s="242"/>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c r="C2249" s="242"/>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c r="C2250" s="242"/>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c r="C2251" s="242"/>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c r="C2252" s="242"/>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c r="C2253" s="242"/>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c r="C2254" s="242"/>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c r="C2255" s="242"/>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c r="C2256" s="242"/>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c r="C2257" s="242"/>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c r="C2258" s="242"/>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c r="C2259" s="242"/>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c r="C2260" s="242"/>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c r="C2261" s="242"/>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c r="C2262" s="242"/>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c r="C2263" s="242"/>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c r="C2264" s="242"/>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c r="C2265" s="242"/>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c r="C2266" s="242"/>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c r="C2267" s="242"/>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c r="C2268" s="242"/>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c r="C2269" s="242"/>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c r="C2270" s="242"/>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c r="C2271" s="242"/>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c r="C2272" s="242"/>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c r="C2273" s="242"/>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c r="C2274" s="242"/>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c r="C2275" s="242"/>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c r="C2276" s="242"/>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c r="C2277" s="242"/>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c r="C2278" s="242"/>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c r="C2279" s="242"/>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c r="C2280" s="242"/>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c r="C2281" s="242"/>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c r="C2282" s="242"/>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c r="C2283" s="242"/>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c r="C2284" s="242"/>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c r="C2285" s="242"/>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c r="C2286" s="242"/>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c r="C2287" s="242"/>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c r="C2288" s="242"/>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c r="C2289" s="242"/>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c r="C2290" s="242"/>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c r="C2291" s="242"/>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c r="C2292" s="242"/>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c r="C2293" s="242"/>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c r="C2294" s="242"/>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c r="C2295" s="242"/>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c r="C2296" s="242"/>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c r="C2297" s="242"/>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c r="C2298" s="242"/>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c r="C2299" s="242"/>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c r="C2300" s="242"/>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c r="C2301" s="242"/>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c r="C2302" s="242"/>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c r="C2303" s="242"/>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c r="C2304" s="242"/>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c r="C2305" s="242"/>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c r="C2306" s="242"/>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c r="C2307" s="242"/>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c r="C2308" s="242"/>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c r="C2309" s="242"/>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c r="C2310" s="242"/>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c r="C2311" s="242"/>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c r="C2312" s="242"/>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c r="C2313" s="242"/>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c r="C2314" s="242"/>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c r="C2315" s="242"/>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c r="C2316" s="242"/>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c r="C2317" s="242"/>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c r="C2318" s="242"/>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c r="C2319" s="242"/>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c r="C2320" s="242"/>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c r="C2321" s="242"/>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c r="C2322" s="242"/>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c r="C2323" s="242"/>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c r="C2324" s="242"/>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c r="C2325" s="242"/>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c r="C2326" s="242"/>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c r="C2327" s="242"/>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c r="C2328" s="242"/>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c r="C2329" s="242"/>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c r="C2330" s="242"/>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c r="C2331" s="242"/>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c r="C2332" s="242"/>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c r="C2333" s="242"/>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c r="C2334" s="242"/>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c r="C2335" s="242"/>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c r="C2336" s="242"/>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c r="C2337" s="242"/>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c r="C2338" s="242"/>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c r="C2339" s="242"/>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c r="C2340" s="242"/>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c r="C2341" s="242"/>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c r="C2342" s="242"/>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c r="C2343" s="242"/>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c r="C2344" s="242"/>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c r="C2345" s="242"/>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c r="C2346" s="242"/>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c r="C2347" s="242"/>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c r="C2348" s="242"/>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c r="C2349" s="242"/>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c r="C2350" s="242"/>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c r="C2351" s="242"/>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c r="C2352" s="242"/>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c r="C2353" s="242"/>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c r="C2354" s="242"/>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c r="C2355" s="242"/>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c r="C2356" s="242"/>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c r="C2357" s="242"/>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c r="C2358" s="242"/>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c r="C2359" s="242"/>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c r="C2360" s="242"/>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c r="C2361" s="242"/>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c r="C2362" s="242"/>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c r="C2363" s="242"/>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c r="C2364" s="242"/>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c r="C2365" s="242"/>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c r="C2366" s="242"/>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c r="C2367" s="242"/>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c r="C2368" s="242"/>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c r="C2369" s="242"/>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c r="C2370" s="242"/>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c r="C2371" s="242"/>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c r="C2372" s="242"/>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c r="C2373" s="242"/>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c r="C2374" s="242"/>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c r="C2375" s="242"/>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c r="C2376" s="242"/>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c r="C2377" s="242"/>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c r="C2378" s="242"/>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c r="C2379" s="242"/>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c r="C2380" s="242"/>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c r="C2381" s="242"/>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c r="C2382" s="242"/>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c r="C2383" s="242"/>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c r="C2384" s="242"/>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c r="C2385" s="242"/>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c r="C2386" s="242"/>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c r="C2387" s="242"/>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c r="C2388" s="242"/>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c r="C2389" s="242"/>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c r="C2390" s="242"/>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c r="C2391" s="242"/>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c r="C2392" s="242"/>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c r="C2393" s="242"/>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c r="C2394" s="242"/>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c r="C2395" s="242"/>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c r="C2396" s="242"/>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c r="C2397" s="242"/>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c r="C2398" s="242"/>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c r="C2399" s="242"/>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c r="C2400" s="242"/>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c r="C2401" s="242"/>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c r="C2402" s="242"/>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c r="C2403" s="242"/>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c r="C2404" s="242"/>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c r="C2405" s="242"/>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c r="C2406" s="242"/>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c r="C2407" s="242"/>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c r="C2408" s="242"/>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c r="C2409" s="242"/>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c r="C2410" s="242"/>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c r="C2411" s="242"/>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c r="C2412" s="242"/>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c r="C2413" s="242"/>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c r="C2414" s="242"/>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c r="C2415" s="242"/>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c r="C2416" s="242"/>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c r="C2417" s="242"/>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c r="C2418" s="242"/>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c r="C2419" s="242"/>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c r="C2420" s="242"/>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c r="C2421" s="242"/>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c r="C2422" s="242"/>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c r="C2423" s="242"/>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c r="C2424" s="242"/>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c r="C2425" s="242"/>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c r="C2426" s="242"/>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c r="C2427" s="242"/>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c r="C2428" s="242"/>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c r="C2429" s="242"/>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c r="C2430" s="242"/>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c r="C2431" s="242"/>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c r="C2432" s="242"/>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c r="C2433" s="242"/>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c r="C2434" s="242"/>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c r="C2435" s="242"/>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c r="C2436" s="242"/>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c r="C2437" s="242"/>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c r="C2438" s="242"/>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c r="C2439" s="242"/>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c r="C2440" s="242"/>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c r="C2441" s="242"/>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c r="C2442" s="242"/>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c r="C2443" s="242"/>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c r="C2444" s="242"/>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c r="C2445" s="242"/>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c r="C2446" s="242"/>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c r="C2447" s="242"/>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c r="C2448" s="242"/>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c r="C2449" s="242"/>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c r="C2450" s="242"/>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c r="C2451" s="242"/>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c r="C2452" s="242"/>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c r="C2453" s="242"/>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c r="C2454" s="242"/>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c r="C2455" s="242"/>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c r="C2456" s="242"/>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c r="C2457" s="242"/>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c r="C2458" s="242"/>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c r="C2459" s="242"/>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c r="C2460" s="242"/>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c r="C2461" s="242"/>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c r="C2462" s="242"/>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c r="C2463" s="242"/>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c r="C2464" s="242"/>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c r="C2465" s="242"/>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c r="C2466" s="242"/>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c r="C2467" s="242"/>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c r="C2468" s="242"/>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c r="C2469" s="242"/>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c r="C2470" s="242"/>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c r="C2471" s="242"/>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c r="C2472" s="242"/>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c r="C2473" s="242"/>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c r="C2474" s="242"/>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c r="C2475" s="242"/>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c r="C2476" s="242"/>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c r="C2477" s="242"/>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c r="C2478" s="242"/>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c r="C2479" s="242"/>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c r="C2480" s="242"/>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c r="C2481" s="242"/>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c r="C2482" s="242"/>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c r="C2483" s="242"/>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c r="C2484" s="242"/>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c r="C2485" s="242"/>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c r="C2486" s="242"/>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c r="C2487" s="242"/>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c r="C2488" s="242"/>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c r="C2489" s="242"/>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c r="C2490" s="242"/>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c r="C2491" s="242"/>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c r="C2492" s="242"/>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c r="C2493" s="242"/>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Pump Solutions Group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Julie Lukaart</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Julie.Lukaart@psgdover.com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616-475-9334</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Dover Conflict Minerals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conflictminerals@dovercorp.com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630-541-1540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43474</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50%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50%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http://www.dovercorporation.com/globalnavigation/about-dover/governance/conflict-minerals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331497B5C6314CA0A5EADB515687FA" ma:contentTypeVersion="4" ma:contentTypeDescription="Create a new document." ma:contentTypeScope="" ma:versionID="330dc8a8c5a622813e440ed6a4d49134">
  <xsd:schema xmlns:xsd="http://www.w3.org/2001/XMLSchema" xmlns:xs="http://www.w3.org/2001/XMLSchema" xmlns:p="http://schemas.microsoft.com/office/2006/metadata/properties" xmlns:ns2="9beb4ae7-3e72-4a74-a160-5bc2f1d6326d" xmlns:ns3="f64e2009-35b0-4d3c-99a4-c3ee989cf6b6" targetNamespace="http://schemas.microsoft.com/office/2006/metadata/properties" ma:root="true" ma:fieldsID="f18f5d6c47ee624e478f213e8e1eb433" ns2:_="" ns3:_="">
    <xsd:import namespace="9beb4ae7-3e72-4a74-a160-5bc2f1d6326d"/>
    <xsd:import namespace="f64e2009-35b0-4d3c-99a4-c3ee989cf6b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b4ae7-3e72-4a74-a160-5bc2f1d632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4e2009-35b0-4d3c-99a4-c3ee989cf6b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6D019E-53EF-4A25-89AA-D7A684FDD579}">
  <ds:schemaRefs>
    <ds:schemaRef ds:uri="http://schemas.microsoft.com/office/infopath/2007/PartnerControls"/>
    <ds:schemaRef ds:uri="http://purl.org/dc/terms/"/>
    <ds:schemaRef ds:uri="http://schemas.microsoft.com/office/2006/documentManagement/types"/>
    <ds:schemaRef ds:uri="9beb4ae7-3e72-4a74-a160-5bc2f1d6326d"/>
    <ds:schemaRef ds:uri="http://schemas.microsoft.com/office/2006/metadata/properties"/>
    <ds:schemaRef ds:uri="http://purl.org/dc/elements/1.1/"/>
    <ds:schemaRef ds:uri="http://purl.org/dc/dcmitype/"/>
    <ds:schemaRef ds:uri="http://schemas.openxmlformats.org/package/2006/metadata/core-properties"/>
    <ds:schemaRef ds:uri="f64e2009-35b0-4d3c-99a4-c3ee989cf6b6"/>
    <ds:schemaRef ds:uri="http://www.w3.org/XML/1998/namespace"/>
  </ds:schemaRefs>
</ds:datastoreItem>
</file>

<file path=customXml/itemProps2.xml><?xml version="1.0" encoding="utf-8"?>
<ds:datastoreItem xmlns:ds="http://schemas.openxmlformats.org/officeDocument/2006/customXml" ds:itemID="{73109A6C-891E-4C1F-9E15-4913B6E3D2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b4ae7-3e72-4a74-a160-5bc2f1d6326d"/>
    <ds:schemaRef ds:uri="f64e2009-35b0-4d3c-99a4-c3ee989cf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FDC440-C6DD-4680-AEA1-0ACECC7E9C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Muldoon, Nadia</cp:lastModifiedBy>
  <cp:lastPrinted>2015-04-21T20:47:43Z</cp:lastPrinted>
  <dcterms:created xsi:type="dcterms:W3CDTF">2010-06-21T21:00:23Z</dcterms:created>
  <dcterms:modified xsi:type="dcterms:W3CDTF">2019-02-26T20:30:39Z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0x01010067331497B5C6314CA0A5EADB515687FA</vt:lpwstr>
  </property>
</Properties>
</file>